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comments1.xml" ContentType="application/vnd.openxmlformats-officedocument.spreadsheetml.comments+xml"/>
  <Default Extension="jpeg" ContentType="image/jpeg"/>
  <Default Extension="vml" ContentType="application/vnd.openxmlformats-officedocument.vmlDrawin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300" yWindow="-80" windowWidth="22880" windowHeight="14260" tabRatio="500"/>
  </bookViews>
  <sheets>
    <sheet name="FY10" sheetId="3" r:id="rId1"/>
    <sheet name="Cuts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" i="2"/>
  <c r="E6"/>
  <c r="K20"/>
  <c r="E5"/>
  <c r="E14"/>
  <c r="I8" i="3"/>
  <c r="I9"/>
  <c r="I10"/>
  <c r="I11"/>
  <c r="I12"/>
  <c r="I13"/>
  <c r="I14"/>
  <c r="I15"/>
  <c r="I16"/>
  <c r="I17"/>
  <c r="I18"/>
  <c r="I19"/>
  <c r="I20"/>
  <c r="I21"/>
  <c r="C22"/>
  <c r="I22"/>
  <c r="I23"/>
  <c r="I24"/>
  <c r="I25"/>
  <c r="I26"/>
  <c r="I27"/>
  <c r="I28"/>
  <c r="I29"/>
  <c r="I30"/>
  <c r="I31"/>
  <c r="I32"/>
  <c r="I33"/>
  <c r="I34"/>
  <c r="I35"/>
  <c r="I39"/>
  <c r="I40"/>
  <c r="I41"/>
  <c r="I42"/>
  <c r="I47"/>
  <c r="I52"/>
  <c r="I53"/>
  <c r="I63"/>
  <c r="I76"/>
  <c r="I80"/>
  <c r="I81"/>
  <c r="I83"/>
  <c r="I8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9"/>
  <c r="J42"/>
  <c r="J47"/>
  <c r="J52"/>
  <c r="J53"/>
  <c r="J63"/>
  <c r="J76"/>
  <c r="J80"/>
  <c r="J81"/>
  <c r="J83"/>
  <c r="J87"/>
  <c r="J88"/>
  <c r="E1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80"/>
  <c r="H81"/>
  <c r="H83"/>
  <c r="H85"/>
  <c r="H42"/>
  <c r="H39"/>
  <c r="I3"/>
</calcChain>
</file>

<file path=xl/comments1.xml><?xml version="1.0" encoding="utf-8"?>
<comments xmlns="http://schemas.openxmlformats.org/spreadsheetml/2006/main">
  <authors>
    <author>jfesta</author>
  </authors>
  <commentList>
    <comment ref="E18" authorId="0">
      <text>
        <r>
          <rPr>
            <b/>
            <sz val="8"/>
            <color indexed="81"/>
            <rFont val="Tahoma"/>
          </rPr>
          <t>jfesta:</t>
        </r>
        <r>
          <rPr>
            <sz val="8"/>
            <color indexed="81"/>
            <rFont val="Tahoma"/>
          </rPr>
          <t xml:space="preserve">
2 full time months +
6 half time months
</t>
        </r>
      </text>
    </comment>
  </commentList>
</comments>
</file>

<file path=xl/sharedStrings.xml><?xml version="1.0" encoding="utf-8"?>
<sst xmlns="http://schemas.openxmlformats.org/spreadsheetml/2006/main" count="177" uniqueCount="118">
  <si>
    <t>D. Aranda</t>
    <phoneticPr fontId="3" type="noConversion"/>
  </si>
  <si>
    <t>Total Travel</t>
  </si>
  <si>
    <t>Indirect costs</t>
  </si>
  <si>
    <t>FTE</t>
  </si>
  <si>
    <t>on Salary &amp; Benefits</t>
    <phoneticPr fontId="3" type="noConversion"/>
  </si>
  <si>
    <t>Joint Instuitute</t>
  </si>
  <si>
    <t>Total Indirect costs</t>
  </si>
  <si>
    <t>Total Budget Request</t>
  </si>
  <si>
    <t>Cuts to Program</t>
    <phoneticPr fontId="3" type="noConversion"/>
  </si>
  <si>
    <t>Total Cuts</t>
    <phoneticPr fontId="3" type="noConversion"/>
  </si>
  <si>
    <t>Primary PI:</t>
  </si>
  <si>
    <t>Dr. Gustavo Goni</t>
  </si>
  <si>
    <t>Salaries</t>
  </si>
  <si>
    <t>Person Months</t>
  </si>
  <si>
    <t>Name</t>
  </si>
  <si>
    <t>Role/Title</t>
  </si>
  <si>
    <t>Monthly Salary and Benefits</t>
  </si>
  <si>
    <t>Employee Type</t>
  </si>
  <si>
    <t>Funded in kind by institudion</t>
  </si>
  <si>
    <t>Total In Kind</t>
  </si>
  <si>
    <t>Total Requested</t>
  </si>
  <si>
    <t>Dr. G. Goni</t>
  </si>
  <si>
    <t>FR/TSG Servicing Calls</t>
    <phoneticPr fontId="3" type="noConversion"/>
  </si>
  <si>
    <t>XBT science workshop in Melbourne, Australia (Goni, Baringer, and TBD)</t>
    <phoneticPr fontId="3" type="noConversion"/>
  </si>
  <si>
    <t>SOPPIP Meeting in Hobart, Australia (Goni, Bringas, Trinanes, and TBD)</t>
    <phoneticPr fontId="3" type="noConversion"/>
  </si>
  <si>
    <t>PI</t>
  </si>
  <si>
    <t>Federal</t>
  </si>
  <si>
    <t>Dr. M. Baringer</t>
  </si>
  <si>
    <t>Dr. S. Garzoli</t>
  </si>
  <si>
    <t>P. Chinn</t>
  </si>
  <si>
    <t>Real Time System Support</t>
  </si>
  <si>
    <t>G. Soneria</t>
  </si>
  <si>
    <t>Data Coordination/Procurement</t>
  </si>
  <si>
    <t>Joint Institute</t>
  </si>
  <si>
    <t>Logistics HD/FR</t>
  </si>
  <si>
    <t>J. Roselli</t>
  </si>
  <si>
    <t>Annual OCO Meeting (Goni, Baringer)</t>
    <phoneticPr fontId="3" type="noConversion"/>
  </si>
  <si>
    <t>TBD Research Associate</t>
    <phoneticPr fontId="3" type="noConversion"/>
  </si>
  <si>
    <t>SAMOC-4 Meeting in Cape Town, South Africa (Goni, Garzoli)</t>
    <phoneticPr fontId="3" type="noConversion"/>
  </si>
  <si>
    <t>DC to Miami, Miami to DC visits (Goni-2-, Baringer, Bringas, Gonzalez)</t>
    <phoneticPr fontId="3" type="noConversion"/>
  </si>
  <si>
    <t>SEAS 2000 Support</t>
  </si>
  <si>
    <t>C. Gonzales</t>
  </si>
  <si>
    <t>R. Sabina</t>
  </si>
  <si>
    <t>Data Base Support</t>
  </si>
  <si>
    <t>J. Harris</t>
  </si>
  <si>
    <t>IT support</t>
  </si>
  <si>
    <t>J. Farrington</t>
  </si>
  <si>
    <t>on Salary &amp; Benefits</t>
    <phoneticPr fontId="3" type="noConversion"/>
  </si>
  <si>
    <t>Total In Kind Contribution</t>
    <phoneticPr fontId="3" type="noConversion"/>
  </si>
  <si>
    <t>Total Level Funded Request</t>
    <phoneticPr fontId="3" type="noConversion"/>
  </si>
  <si>
    <t>International partners through CIMAS</t>
    <phoneticPr fontId="3" type="noConversion"/>
  </si>
  <si>
    <t>Co-PI</t>
    <phoneticPr fontId="3" type="noConversion"/>
  </si>
  <si>
    <t>GTSPP Meeting (Goni, Trinanes)</t>
    <phoneticPr fontId="3" type="noConversion"/>
  </si>
  <si>
    <t>Shortfall</t>
    <phoneticPr fontId="3" type="noConversion"/>
  </si>
  <si>
    <t>HD/FR/LD  logistics</t>
  </si>
  <si>
    <t>U. Rivero</t>
  </si>
  <si>
    <t>Engineering Support</t>
  </si>
  <si>
    <t>R. Lusic/C. Stephens</t>
  </si>
  <si>
    <t>Secretaries</t>
  </si>
  <si>
    <t>SEAS and logistics</t>
  </si>
  <si>
    <t>Dr. J. Trinanes</t>
  </si>
  <si>
    <t>Data Distribution/Tracking</t>
  </si>
  <si>
    <t>Dr. F. Bringas</t>
  </si>
  <si>
    <t>Data tracking</t>
  </si>
  <si>
    <t>K. Seaton</t>
  </si>
  <si>
    <t>P. Pena</t>
  </si>
  <si>
    <t>A. Stefanick</t>
  </si>
  <si>
    <t>Instrument repair/prep</t>
  </si>
  <si>
    <t>Q. Yao</t>
  </si>
  <si>
    <t>HD data QC and analysis</t>
  </si>
  <si>
    <t>Y. Daneshzadeh</t>
  </si>
  <si>
    <t>P. DiNezio</t>
  </si>
  <si>
    <t>Data analysis</t>
  </si>
  <si>
    <t>R. Roddy</t>
  </si>
  <si>
    <t>Logistics/prep</t>
  </si>
  <si>
    <t>Cruise Personnel</t>
  </si>
  <si>
    <t>G. Rawson</t>
  </si>
  <si>
    <t>Total Salaries</t>
  </si>
  <si>
    <t>Equipment (Itemize)</t>
  </si>
  <si>
    <t>Description</t>
  </si>
  <si>
    <t>Comments</t>
  </si>
  <si>
    <t>Cost</t>
  </si>
  <si>
    <t>XBT Probes (AOML)</t>
  </si>
  <si>
    <t>probes @</t>
  </si>
  <si>
    <t>XBT International Probes</t>
  </si>
  <si>
    <t>XBT High Density Probes</t>
  </si>
  <si>
    <t>XBT Deep Probes</t>
  </si>
  <si>
    <t>SEAS2K</t>
  </si>
  <si>
    <t>MK21,COMP, SEAS etc..</t>
  </si>
  <si>
    <t xml:space="preserve"> Iridium modem (2)</t>
  </si>
  <si>
    <t>TSG</t>
  </si>
  <si>
    <t>Total Equipment</t>
  </si>
  <si>
    <t>Supplies and other expenses</t>
  </si>
  <si>
    <t>SCMI</t>
  </si>
  <si>
    <t>Project Title:</t>
    <phoneticPr fontId="3" type="noConversion"/>
  </si>
  <si>
    <t>Ship of Opportunity Program</t>
    <phoneticPr fontId="3" type="noConversion"/>
  </si>
  <si>
    <t>FY2011 Level Funding</t>
    <phoneticPr fontId="3" type="noConversion"/>
  </si>
  <si>
    <t>Requested CPO/COD Funding</t>
    <phoneticPr fontId="3" type="noConversion"/>
  </si>
  <si>
    <t>Level Funding by CPO/COD</t>
    <phoneticPr fontId="3" type="noConversion"/>
  </si>
  <si>
    <t>Level Funding</t>
    <phoneticPr fontId="3" type="noConversion"/>
  </si>
  <si>
    <t>Contract for ship greeting and storage</t>
  </si>
  <si>
    <t>Olympic</t>
  </si>
  <si>
    <t>Overtime for HD (includes overheads)</t>
  </si>
  <si>
    <t>Ship Riders</t>
  </si>
  <si>
    <t>Shipping</t>
  </si>
  <si>
    <t>Transportation (Motor Pool)</t>
  </si>
  <si>
    <t>Antenna repairs</t>
  </si>
  <si>
    <t>Agent Fees</t>
  </si>
  <si>
    <t>Iridium Transmissions</t>
  </si>
  <si>
    <t>Communications</t>
  </si>
  <si>
    <t>Total Supplies</t>
  </si>
  <si>
    <t>Travel</t>
  </si>
  <si>
    <t>Destination/Purpose</t>
  </si>
  <si>
    <t>Operations</t>
  </si>
  <si>
    <t>HD Cruises</t>
  </si>
  <si>
    <t>Annual XBT Meeting in Miami</t>
  </si>
  <si>
    <t>Meetings</t>
  </si>
  <si>
    <t>FY2011 Budget Request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</si>
</sst>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  <numFmt numFmtId="167" formatCode="_(&quot;$&quot;* #,##0.00_);_(&quot;$&quot;* \(#,##0.00\);_(&quot;$&quot;* &quot;-&quot;??_);_(@_)"/>
    <numFmt numFmtId="169" formatCode="&quot;$&quot;#,##0"/>
  </numFmts>
  <fonts count="13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name val="Arial"/>
      <family val="2"/>
    </font>
    <font>
      <u/>
      <sz val="10"/>
      <color indexed="12"/>
      <name val="Arial"/>
    </font>
    <font>
      <b/>
      <sz val="8"/>
      <name val="Verdana"/>
      <family val="2"/>
    </font>
    <font>
      <b/>
      <i/>
      <sz val="10"/>
      <name val="Arial"/>
      <family val="2"/>
    </font>
    <font>
      <sz val="10"/>
      <name val="Times New Roman"/>
      <family val="1"/>
    </font>
    <font>
      <sz val="10"/>
      <name val="Verdana"/>
    </font>
    <font>
      <b/>
      <sz val="10"/>
      <name val="Verdana"/>
    </font>
    <font>
      <sz val="8"/>
      <color indexed="81"/>
      <name val="Tahoma"/>
    </font>
    <font>
      <b/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4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0" fillId="3" borderId="7" xfId="0" applyNumberFormat="1" applyFont="1" applyFill="1" applyBorder="1" applyAlignment="1">
      <alignment horizontal="center"/>
    </xf>
    <xf numFmtId="0" fontId="0" fillId="3" borderId="7" xfId="0" applyNumberFormat="1" applyFont="1" applyFill="1" applyBorder="1" applyAlignment="1"/>
    <xf numFmtId="2" fontId="0" fillId="3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8" fillId="0" borderId="6" xfId="0" applyNumberFormat="1" applyFont="1" applyFill="1" applyBorder="1" applyAlignment="1"/>
    <xf numFmtId="0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/>
    <xf numFmtId="169" fontId="4" fillId="0" borderId="9" xfId="0" applyNumberFormat="1" applyFont="1" applyFill="1" applyBorder="1" applyAlignment="1"/>
    <xf numFmtId="49" fontId="0" fillId="0" borderId="6" xfId="0" applyNumberFormat="1" applyFont="1" applyFill="1" applyBorder="1" applyAlignment="1"/>
    <xf numFmtId="49" fontId="0" fillId="0" borderId="0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6" xfId="0" applyNumberFormat="1" applyFont="1" applyFill="1" applyBorder="1" applyAlignment="1"/>
    <xf numFmtId="0" fontId="7" fillId="0" borderId="0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7" fillId="3" borderId="13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8" fillId="0" borderId="13" xfId="0" applyNumberFormat="1" applyFont="1" applyFill="1" applyBorder="1" applyAlignment="1"/>
    <xf numFmtId="0" fontId="8" fillId="0" borderId="7" xfId="0" applyNumberFormat="1" applyFont="1" applyFill="1" applyBorder="1" applyAlignment="1"/>
    <xf numFmtId="167" fontId="8" fillId="0" borderId="7" xfId="0" applyNumberFormat="1" applyFont="1" applyFill="1" applyBorder="1" applyAlignment="1"/>
    <xf numFmtId="169" fontId="4" fillId="0" borderId="15" xfId="0" applyNumberFormat="1" applyFont="1" applyFill="1" applyBorder="1" applyAlignment="1"/>
    <xf numFmtId="0" fontId="2" fillId="0" borderId="16" xfId="0" applyNumberFormat="1" applyFont="1" applyFill="1" applyBorder="1" applyAlignment="1"/>
    <xf numFmtId="0" fontId="2" fillId="0" borderId="17" xfId="0" applyNumberFormat="1" applyFont="1" applyFill="1" applyBorder="1" applyAlignment="1"/>
    <xf numFmtId="0" fontId="2" fillId="0" borderId="8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169" fontId="0" fillId="0" borderId="0" xfId="0" applyNumberFormat="1"/>
    <xf numFmtId="0" fontId="9" fillId="0" borderId="7" xfId="0" applyNumberFormat="1" applyFont="1" applyFill="1" applyBorder="1" applyAlignment="1"/>
    <xf numFmtId="1" fontId="0" fillId="0" borderId="0" xfId="0" applyNumberFormat="1"/>
    <xf numFmtId="164" fontId="0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169" fontId="4" fillId="0" borderId="0" xfId="0" applyNumberFormat="1" applyFont="1" applyFill="1" applyBorder="1" applyAlignment="1"/>
    <xf numFmtId="169" fontId="0" fillId="0" borderId="3" xfId="0" applyNumberFormat="1" applyFont="1" applyFill="1" applyBorder="1" applyAlignment="1">
      <alignment horizontal="left" vertical="center" wrapText="1"/>
    </xf>
    <xf numFmtId="0" fontId="5" fillId="0" borderId="18" xfId="1" applyNumberFormat="1" applyFill="1" applyBorder="1" applyAlignment="1" applyProtection="1">
      <alignment horizontal="center" vertical="center" wrapText="1"/>
    </xf>
    <xf numFmtId="0" fontId="5" fillId="0" borderId="4" xfId="1" applyNumberFormat="1" applyFill="1" applyBorder="1" applyAlignment="1" applyProtection="1">
      <alignment horizontal="center" vertical="center" wrapText="1"/>
    </xf>
    <xf numFmtId="169" fontId="0" fillId="0" borderId="5" xfId="0" applyNumberFormat="1" applyFont="1" applyFill="1" applyBorder="1" applyAlignment="1">
      <alignment horizontal="left" vertical="center" wrapText="1"/>
    </xf>
    <xf numFmtId="169" fontId="0" fillId="3" borderId="9" xfId="0" applyNumberFormat="1" applyFont="1" applyFill="1" applyBorder="1" applyAlignment="1"/>
    <xf numFmtId="164" fontId="0" fillId="3" borderId="15" xfId="0" applyNumberFormat="1" applyFont="1" applyFill="1" applyBorder="1" applyAlignment="1"/>
    <xf numFmtId="164" fontId="0" fillId="0" borderId="9" xfId="0" applyNumberFormat="1" applyFont="1" applyFill="1" applyBorder="1" applyAlignment="1"/>
    <xf numFmtId="169" fontId="0" fillId="3" borderId="15" xfId="0" applyNumberFormat="1" applyFont="1" applyFill="1" applyBorder="1" applyAlignment="1"/>
    <xf numFmtId="169" fontId="0" fillId="0" borderId="0" xfId="0" applyNumberFormat="1" applyFont="1" applyFill="1" applyBorder="1" applyAlignment="1"/>
    <xf numFmtId="169" fontId="0" fillId="0" borderId="9" xfId="0" applyNumberFormat="1" applyFont="1" applyFill="1" applyBorder="1" applyAlignment="1"/>
    <xf numFmtId="164" fontId="0" fillId="3" borderId="19" xfId="0" applyNumberFormat="1" applyFont="1" applyFill="1" applyBorder="1" applyAlignment="1"/>
    <xf numFmtId="169" fontId="0" fillId="3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0" xfId="0" applyNumberFormat="1" applyFill="1" applyBorder="1" applyAlignment="1"/>
    <xf numFmtId="49" fontId="0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8" fillId="0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0" fillId="0" borderId="0" xfId="0" applyNumberFormat="1" applyFill="1" applyBorder="1" applyAlignment="1"/>
    <xf numFmtId="49" fontId="3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0" fillId="3" borderId="0" xfId="0" applyNumberFormat="1" applyFill="1"/>
    <xf numFmtId="0" fontId="0" fillId="0" borderId="0" xfId="0" applyFill="1"/>
    <xf numFmtId="0" fontId="0" fillId="0" borderId="6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9" xfId="0" applyNumberFormat="1" applyFont="1" applyFill="1" applyBorder="1" applyAlignment="1"/>
    <xf numFmtId="0" fontId="4" fillId="0" borderId="0" xfId="0" applyNumberFormat="1" applyFont="1" applyFill="1" applyBorder="1" applyAlignment="1"/>
    <xf numFmtId="0" fontId="0" fillId="2" borderId="0" xfId="0" applyNumberFormat="1" applyFill="1" applyBorder="1" applyAlignment="1"/>
    <xf numFmtId="0" fontId="0" fillId="2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/>
    <xf numFmtId="0" fontId="0" fillId="0" borderId="1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6" fillId="0" borderId="2" xfId="0" applyNumberFormat="1" applyFont="1" applyFill="1" applyBorder="1" applyAlignment="1"/>
    <xf numFmtId="0" fontId="8" fillId="0" borderId="6" xfId="0" applyNumberFormat="1" applyFont="1" applyFill="1" applyBorder="1" applyAlignment="1"/>
    <xf numFmtId="0" fontId="8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49" fontId="0" fillId="0" borderId="9" xfId="0" applyNumberFormat="1" applyFont="1" applyFill="1" applyBorder="1" applyAlignment="1"/>
    <xf numFmtId="0" fontId="7" fillId="3" borderId="0" xfId="0" applyNumberFormat="1" applyFont="1" applyFill="1" applyBorder="1" applyAlignment="1"/>
    <xf numFmtId="0" fontId="7" fillId="3" borderId="13" xfId="0" applyNumberFormat="1" applyFont="1" applyFill="1" applyBorder="1" applyAlignment="1"/>
    <xf numFmtId="0" fontId="7" fillId="3" borderId="7" xfId="0" applyNumberFormat="1" applyFont="1" applyFill="1" applyBorder="1" applyAlignment="1"/>
    <xf numFmtId="0" fontId="0" fillId="0" borderId="14" xfId="0" applyNumberFormat="1" applyFill="1" applyBorder="1" applyAlignment="1"/>
    <xf numFmtId="0" fontId="0" fillId="0" borderId="14" xfId="0" applyNumberFormat="1" applyFont="1" applyFill="1" applyBorder="1" applyAlignment="1"/>
    <xf numFmtId="0" fontId="0" fillId="0" borderId="0" xfId="0" applyNumberFormat="1" applyFill="1" applyBorder="1" applyAlignment="1"/>
    <xf numFmtId="0" fontId="2" fillId="0" borderId="17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89"/>
  <sheetViews>
    <sheetView tabSelected="1" zoomScale="125" workbookViewId="0">
      <selection activeCell="K1" sqref="K1:K1048576"/>
    </sheetView>
  </sheetViews>
  <sheetFormatPr baseColWidth="10" defaultColWidth="11" defaultRowHeight="13"/>
  <cols>
    <col min="1" max="1" width="15.140625" customWidth="1"/>
  </cols>
  <sheetData>
    <row r="1" spans="1:10">
      <c r="A1" s="1" t="s">
        <v>94</v>
      </c>
      <c r="B1" s="80" t="s">
        <v>95</v>
      </c>
      <c r="C1" s="81"/>
      <c r="D1" s="81"/>
      <c r="E1" s="81"/>
      <c r="F1" s="81"/>
      <c r="G1" s="81"/>
      <c r="H1" s="81"/>
      <c r="I1" s="81"/>
      <c r="J1" s="2"/>
    </row>
    <row r="2" spans="1:10">
      <c r="A2" s="1" t="s">
        <v>10</v>
      </c>
      <c r="B2" s="81" t="s">
        <v>11</v>
      </c>
      <c r="C2" s="81"/>
      <c r="D2" s="81"/>
      <c r="E2" s="81"/>
      <c r="F2" s="81"/>
      <c r="G2" s="81"/>
      <c r="H2" s="81"/>
      <c r="I2" s="81"/>
      <c r="J2" s="2"/>
    </row>
    <row r="3" spans="1:10">
      <c r="A3" s="1" t="s">
        <v>117</v>
      </c>
      <c r="B3" s="3"/>
      <c r="C3" s="49"/>
      <c r="D3" s="49"/>
      <c r="E3" s="49"/>
      <c r="F3" s="49"/>
      <c r="G3" s="49"/>
      <c r="H3" s="49"/>
      <c r="I3" s="50">
        <f>I86</f>
        <v>1406719.2431999999</v>
      </c>
      <c r="J3" s="50"/>
    </row>
    <row r="4" spans="1:10">
      <c r="A4" s="1" t="s">
        <v>96</v>
      </c>
      <c r="B4" s="1"/>
      <c r="C4" s="3"/>
      <c r="D4" s="3"/>
      <c r="E4" s="3"/>
      <c r="F4" s="77"/>
      <c r="G4" s="77"/>
      <c r="H4" s="77"/>
      <c r="I4" s="51"/>
      <c r="J4" s="51">
        <v>1325000</v>
      </c>
    </row>
    <row r="5" spans="1:10" ht="14" thickBot="1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4"/>
    </row>
    <row r="6" spans="1:10">
      <c r="A6" s="5"/>
      <c r="B6" s="6"/>
      <c r="C6" s="6"/>
      <c r="D6" s="6"/>
      <c r="E6" s="83" t="s">
        <v>13</v>
      </c>
      <c r="F6" s="83"/>
      <c r="G6" s="7"/>
      <c r="H6" s="52"/>
      <c r="I6" s="8"/>
      <c r="J6" s="8"/>
    </row>
    <row r="7" spans="1:10" ht="37" thickBot="1">
      <c r="A7" s="53" t="s">
        <v>14</v>
      </c>
      <c r="B7" s="54" t="s">
        <v>15</v>
      </c>
      <c r="C7" s="54" t="s">
        <v>16</v>
      </c>
      <c r="D7" s="54" t="s">
        <v>17</v>
      </c>
      <c r="E7" s="54" t="s">
        <v>18</v>
      </c>
      <c r="F7" s="9" t="s">
        <v>97</v>
      </c>
      <c r="G7" s="9" t="s">
        <v>98</v>
      </c>
      <c r="H7" s="55" t="s">
        <v>19</v>
      </c>
      <c r="I7" s="10" t="s">
        <v>20</v>
      </c>
      <c r="J7" s="11" t="s">
        <v>99</v>
      </c>
    </row>
    <row r="8" spans="1:10">
      <c r="A8" s="12" t="s">
        <v>21</v>
      </c>
      <c r="B8" s="24" t="s">
        <v>25</v>
      </c>
      <c r="C8" s="64">
        <v>13840</v>
      </c>
      <c r="D8" s="24" t="s">
        <v>26</v>
      </c>
      <c r="E8" s="13">
        <v>4</v>
      </c>
      <c r="F8" s="13"/>
      <c r="G8" s="13"/>
      <c r="H8" s="56">
        <f t="shared" ref="H8:J21" si="0">E8*$C8</f>
        <v>55360</v>
      </c>
      <c r="I8" s="56">
        <f t="shared" si="0"/>
        <v>0</v>
      </c>
      <c r="J8" s="56">
        <f t="shared" si="0"/>
        <v>0</v>
      </c>
    </row>
    <row r="9" spans="1:10">
      <c r="A9" s="12" t="s">
        <v>27</v>
      </c>
      <c r="B9" s="72" t="s">
        <v>51</v>
      </c>
      <c r="C9" s="64">
        <v>13823</v>
      </c>
      <c r="D9" s="24" t="s">
        <v>26</v>
      </c>
      <c r="E9" s="13">
        <v>2</v>
      </c>
      <c r="F9" s="13"/>
      <c r="G9" s="13"/>
      <c r="H9" s="56">
        <f t="shared" si="0"/>
        <v>27646</v>
      </c>
      <c r="I9" s="56">
        <f t="shared" si="0"/>
        <v>0</v>
      </c>
      <c r="J9" s="56">
        <f t="shared" si="0"/>
        <v>0</v>
      </c>
    </row>
    <row r="10" spans="1:10">
      <c r="A10" s="12" t="s">
        <v>28</v>
      </c>
      <c r="B10" s="72" t="s">
        <v>51</v>
      </c>
      <c r="C10" s="64">
        <v>17218</v>
      </c>
      <c r="D10" s="24" t="s">
        <v>26</v>
      </c>
      <c r="E10" s="13">
        <v>2</v>
      </c>
      <c r="F10" s="13"/>
      <c r="G10" s="13"/>
      <c r="H10" s="56">
        <f t="shared" si="0"/>
        <v>34436</v>
      </c>
      <c r="I10" s="56">
        <f t="shared" si="0"/>
        <v>0</v>
      </c>
      <c r="J10" s="56">
        <f t="shared" si="0"/>
        <v>0</v>
      </c>
    </row>
    <row r="11" spans="1:10">
      <c r="A11" s="12" t="s">
        <v>29</v>
      </c>
      <c r="B11" s="14" t="s">
        <v>30</v>
      </c>
      <c r="C11" s="64">
        <v>15143</v>
      </c>
      <c r="D11" s="24" t="s">
        <v>26</v>
      </c>
      <c r="E11" s="13">
        <v>12</v>
      </c>
      <c r="F11" s="13"/>
      <c r="G11" s="13"/>
      <c r="H11" s="56">
        <f t="shared" si="0"/>
        <v>181716</v>
      </c>
      <c r="I11" s="56">
        <f t="shared" si="0"/>
        <v>0</v>
      </c>
      <c r="J11" s="56">
        <f t="shared" si="0"/>
        <v>0</v>
      </c>
    </row>
    <row r="12" spans="1:10">
      <c r="A12" s="12" t="s">
        <v>31</v>
      </c>
      <c r="B12" s="14" t="s">
        <v>32</v>
      </c>
      <c r="C12" s="73">
        <v>8019.4</v>
      </c>
      <c r="D12" s="24" t="s">
        <v>33</v>
      </c>
      <c r="E12" s="24"/>
      <c r="F12" s="13">
        <v>2.5</v>
      </c>
      <c r="G12" s="13">
        <v>2.5</v>
      </c>
      <c r="H12" s="56">
        <f t="shared" si="0"/>
        <v>0</v>
      </c>
      <c r="I12" s="56">
        <f t="shared" si="0"/>
        <v>20048.5</v>
      </c>
      <c r="J12" s="56">
        <f t="shared" si="0"/>
        <v>20048.5</v>
      </c>
    </row>
    <row r="13" spans="1:10">
      <c r="A13" s="12" t="s">
        <v>0</v>
      </c>
      <c r="B13" s="14" t="s">
        <v>34</v>
      </c>
      <c r="C13" s="73">
        <v>3989</v>
      </c>
      <c r="D13" s="67" t="s">
        <v>33</v>
      </c>
      <c r="E13" s="67"/>
      <c r="F13" s="13">
        <v>11</v>
      </c>
      <c r="G13" s="13">
        <v>11</v>
      </c>
      <c r="H13" s="61">
        <f t="shared" si="0"/>
        <v>0</v>
      </c>
      <c r="I13" s="61">
        <f t="shared" si="0"/>
        <v>43879</v>
      </c>
      <c r="J13" s="61">
        <f t="shared" si="0"/>
        <v>43879</v>
      </c>
    </row>
    <row r="14" spans="1:10">
      <c r="A14" s="12" t="s">
        <v>35</v>
      </c>
      <c r="B14" s="14" t="s">
        <v>40</v>
      </c>
      <c r="C14" s="73">
        <v>8994.9600000000009</v>
      </c>
      <c r="D14" s="24" t="s">
        <v>33</v>
      </c>
      <c r="E14" s="24"/>
      <c r="F14" s="13">
        <v>4.5</v>
      </c>
      <c r="G14" s="13">
        <v>4.5</v>
      </c>
      <c r="H14" s="56">
        <f t="shared" si="0"/>
        <v>0</v>
      </c>
      <c r="I14" s="56">
        <f t="shared" si="0"/>
        <v>40477.320000000007</v>
      </c>
      <c r="J14" s="56">
        <f t="shared" si="0"/>
        <v>40477.320000000007</v>
      </c>
    </row>
    <row r="15" spans="1:10">
      <c r="A15" s="12" t="s">
        <v>41</v>
      </c>
      <c r="B15" s="14" t="s">
        <v>40</v>
      </c>
      <c r="C15" s="64">
        <v>6040</v>
      </c>
      <c r="D15" s="24" t="s">
        <v>33</v>
      </c>
      <c r="E15" s="24"/>
      <c r="F15" s="13">
        <v>12</v>
      </c>
      <c r="G15" s="13">
        <v>12</v>
      </c>
      <c r="H15" s="56">
        <f t="shared" si="0"/>
        <v>0</v>
      </c>
      <c r="I15" s="56">
        <f t="shared" si="0"/>
        <v>72480</v>
      </c>
      <c r="J15" s="56">
        <f t="shared" si="0"/>
        <v>72480</v>
      </c>
    </row>
    <row r="16" spans="1:10">
      <c r="A16" s="12" t="s">
        <v>42</v>
      </c>
      <c r="B16" s="14" t="s">
        <v>43</v>
      </c>
      <c r="C16" s="64">
        <v>12301</v>
      </c>
      <c r="D16" s="24" t="s">
        <v>33</v>
      </c>
      <c r="E16" s="24"/>
      <c r="F16" s="13">
        <v>1</v>
      </c>
      <c r="G16" s="13">
        <v>1</v>
      </c>
      <c r="H16" s="56">
        <f t="shared" si="0"/>
        <v>0</v>
      </c>
      <c r="I16" s="56">
        <f t="shared" si="0"/>
        <v>12301</v>
      </c>
      <c r="J16" s="56">
        <f t="shared" si="0"/>
        <v>12301</v>
      </c>
    </row>
    <row r="17" spans="1:10">
      <c r="A17" s="12" t="s">
        <v>44</v>
      </c>
      <c r="B17" s="14" t="s">
        <v>45</v>
      </c>
      <c r="C17" s="64">
        <v>12340</v>
      </c>
      <c r="D17" s="24" t="s">
        <v>26</v>
      </c>
      <c r="E17" s="13">
        <v>2</v>
      </c>
      <c r="F17" s="13"/>
      <c r="G17" s="13"/>
      <c r="H17" s="56">
        <f t="shared" si="0"/>
        <v>24680</v>
      </c>
      <c r="I17" s="56">
        <f t="shared" si="0"/>
        <v>0</v>
      </c>
      <c r="J17" s="56">
        <f t="shared" si="0"/>
        <v>0</v>
      </c>
    </row>
    <row r="18" spans="1:10">
      <c r="A18" s="12" t="s">
        <v>46</v>
      </c>
      <c r="B18" s="14" t="s">
        <v>54</v>
      </c>
      <c r="C18" s="64">
        <v>8675</v>
      </c>
      <c r="D18" s="24" t="s">
        <v>26</v>
      </c>
      <c r="E18" s="13">
        <f>2+6*0.5</f>
        <v>5</v>
      </c>
      <c r="F18" s="13"/>
      <c r="G18" s="13"/>
      <c r="H18" s="56">
        <f t="shared" si="0"/>
        <v>43375</v>
      </c>
      <c r="I18" s="56">
        <f t="shared" si="0"/>
        <v>0</v>
      </c>
      <c r="J18" s="56">
        <f t="shared" si="0"/>
        <v>0</v>
      </c>
    </row>
    <row r="19" spans="1:10">
      <c r="A19" s="12" t="s">
        <v>55</v>
      </c>
      <c r="B19" s="14" t="s">
        <v>56</v>
      </c>
      <c r="C19" s="64">
        <v>12368</v>
      </c>
      <c r="D19" s="24" t="s">
        <v>26</v>
      </c>
      <c r="E19" s="13">
        <v>3</v>
      </c>
      <c r="F19" s="13"/>
      <c r="G19" s="13"/>
      <c r="H19" s="56">
        <f t="shared" si="0"/>
        <v>37104</v>
      </c>
      <c r="I19" s="56">
        <f t="shared" si="0"/>
        <v>0</v>
      </c>
      <c r="J19" s="56">
        <f t="shared" si="0"/>
        <v>0</v>
      </c>
    </row>
    <row r="20" spans="1:10">
      <c r="A20" s="12" t="s">
        <v>57</v>
      </c>
      <c r="B20" s="14" t="s">
        <v>58</v>
      </c>
      <c r="C20" s="64">
        <v>6311</v>
      </c>
      <c r="D20" s="24" t="s">
        <v>26</v>
      </c>
      <c r="E20" s="13">
        <v>2</v>
      </c>
      <c r="F20" s="13"/>
      <c r="G20" s="13"/>
      <c r="H20" s="56">
        <f t="shared" si="0"/>
        <v>12622</v>
      </c>
      <c r="I20" s="56">
        <f t="shared" si="0"/>
        <v>0</v>
      </c>
      <c r="J20" s="56">
        <f t="shared" si="0"/>
        <v>0</v>
      </c>
    </row>
    <row r="21" spans="1:10">
      <c r="A21" s="12" t="s">
        <v>37</v>
      </c>
      <c r="B21" s="14" t="s">
        <v>59</v>
      </c>
      <c r="C21" s="64">
        <v>5557</v>
      </c>
      <c r="D21" s="24" t="s">
        <v>33</v>
      </c>
      <c r="E21" s="24"/>
      <c r="F21" s="13">
        <v>12</v>
      </c>
      <c r="G21" s="13">
        <v>12</v>
      </c>
      <c r="H21" s="56">
        <f t="shared" si="0"/>
        <v>0</v>
      </c>
      <c r="I21" s="56">
        <f t="shared" si="0"/>
        <v>66684</v>
      </c>
      <c r="J21" s="56">
        <f t="shared" si="0"/>
        <v>66684</v>
      </c>
    </row>
    <row r="22" spans="1:10">
      <c r="A22" s="12" t="s">
        <v>60</v>
      </c>
      <c r="B22" s="14" t="s">
        <v>61</v>
      </c>
      <c r="C22" s="64">
        <f>94000/12*1.04</f>
        <v>8146.666666666667</v>
      </c>
      <c r="D22" s="24" t="s">
        <v>33</v>
      </c>
      <c r="E22" s="24"/>
      <c r="F22" s="13">
        <v>3</v>
      </c>
      <c r="G22" s="13">
        <v>3</v>
      </c>
      <c r="H22" s="56">
        <f t="shared" ref="H22:J34" si="1">E22*$C22</f>
        <v>0</v>
      </c>
      <c r="I22" s="56">
        <f t="shared" si="1"/>
        <v>24440</v>
      </c>
      <c r="J22" s="56">
        <f t="shared" si="1"/>
        <v>24440</v>
      </c>
    </row>
    <row r="23" spans="1:10">
      <c r="A23" s="12" t="s">
        <v>62</v>
      </c>
      <c r="B23" s="14" t="s">
        <v>63</v>
      </c>
      <c r="C23" s="64">
        <v>6127</v>
      </c>
      <c r="D23" s="24" t="s">
        <v>33</v>
      </c>
      <c r="E23" s="24"/>
      <c r="F23" s="13">
        <v>6</v>
      </c>
      <c r="G23" s="13">
        <v>6</v>
      </c>
      <c r="H23" s="56">
        <f t="shared" si="1"/>
        <v>0</v>
      </c>
      <c r="I23" s="56">
        <f t="shared" si="1"/>
        <v>36762</v>
      </c>
      <c r="J23" s="56">
        <f t="shared" si="1"/>
        <v>36762</v>
      </c>
    </row>
    <row r="24" spans="1:10">
      <c r="A24" s="12" t="s">
        <v>64</v>
      </c>
      <c r="B24" s="14" t="s">
        <v>56</v>
      </c>
      <c r="C24" s="64">
        <v>5552</v>
      </c>
      <c r="D24" s="24" t="s">
        <v>33</v>
      </c>
      <c r="E24" s="24"/>
      <c r="F24" s="13">
        <v>1.5</v>
      </c>
      <c r="G24" s="13">
        <v>1.5</v>
      </c>
      <c r="H24" s="56">
        <f t="shared" si="1"/>
        <v>0</v>
      </c>
      <c r="I24" s="56">
        <f t="shared" si="1"/>
        <v>8328</v>
      </c>
      <c r="J24" s="56">
        <f t="shared" si="1"/>
        <v>8328</v>
      </c>
    </row>
    <row r="25" spans="1:10">
      <c r="A25" s="12" t="s">
        <v>65</v>
      </c>
      <c r="B25" s="14" t="s">
        <v>56</v>
      </c>
      <c r="C25" s="64">
        <v>6829</v>
      </c>
      <c r="D25" s="24" t="s">
        <v>26</v>
      </c>
      <c r="E25" s="13">
        <v>3</v>
      </c>
      <c r="F25" s="13"/>
      <c r="G25" s="13"/>
      <c r="H25" s="56">
        <f t="shared" si="1"/>
        <v>20487</v>
      </c>
      <c r="I25" s="56">
        <f t="shared" si="1"/>
        <v>0</v>
      </c>
      <c r="J25" s="56">
        <f t="shared" si="1"/>
        <v>0</v>
      </c>
    </row>
    <row r="26" spans="1:10">
      <c r="A26" s="12" t="s">
        <v>66</v>
      </c>
      <c r="B26" s="14" t="s">
        <v>67</v>
      </c>
      <c r="C26" s="64">
        <v>5186</v>
      </c>
      <c r="D26" s="24" t="s">
        <v>26</v>
      </c>
      <c r="E26" s="13">
        <v>2</v>
      </c>
      <c r="F26" s="13"/>
      <c r="G26" s="13"/>
      <c r="H26" s="56">
        <f t="shared" si="1"/>
        <v>10372</v>
      </c>
      <c r="I26" s="56">
        <f t="shared" si="1"/>
        <v>0</v>
      </c>
      <c r="J26" s="56">
        <f t="shared" si="1"/>
        <v>0</v>
      </c>
    </row>
    <row r="27" spans="1:10">
      <c r="A27" s="12" t="s">
        <v>68</v>
      </c>
      <c r="B27" s="14" t="s">
        <v>69</v>
      </c>
      <c r="C27" s="64">
        <v>8279</v>
      </c>
      <c r="D27" s="24" t="s">
        <v>33</v>
      </c>
      <c r="E27" s="24"/>
      <c r="F27" s="13">
        <v>12</v>
      </c>
      <c r="G27" s="13">
        <v>12</v>
      </c>
      <c r="H27" s="56">
        <f t="shared" si="1"/>
        <v>0</v>
      </c>
      <c r="I27" s="56">
        <f t="shared" si="1"/>
        <v>99348</v>
      </c>
      <c r="J27" s="56">
        <f t="shared" si="1"/>
        <v>99348</v>
      </c>
    </row>
    <row r="28" spans="1:10">
      <c r="A28" s="12" t="s">
        <v>70</v>
      </c>
      <c r="B28" s="14" t="s">
        <v>69</v>
      </c>
      <c r="C28" s="64">
        <v>13056</v>
      </c>
      <c r="D28" s="24" t="s">
        <v>26</v>
      </c>
      <c r="E28" s="13">
        <v>12</v>
      </c>
      <c r="F28" s="13"/>
      <c r="G28" s="13"/>
      <c r="H28" s="56">
        <f t="shared" si="1"/>
        <v>156672</v>
      </c>
      <c r="I28" s="56">
        <f t="shared" si="1"/>
        <v>0</v>
      </c>
      <c r="J28" s="56">
        <f t="shared" si="1"/>
        <v>0</v>
      </c>
    </row>
    <row r="29" spans="1:10">
      <c r="A29" s="12" t="s">
        <v>71</v>
      </c>
      <c r="B29" s="14" t="s">
        <v>72</v>
      </c>
      <c r="C29" s="64">
        <v>6188</v>
      </c>
      <c r="D29" s="24" t="s">
        <v>33</v>
      </c>
      <c r="E29" s="24"/>
      <c r="F29" s="13">
        <v>6</v>
      </c>
      <c r="G29" s="13">
        <v>6</v>
      </c>
      <c r="H29" s="56">
        <f t="shared" si="1"/>
        <v>0</v>
      </c>
      <c r="I29" s="56">
        <f t="shared" si="1"/>
        <v>37128</v>
      </c>
      <c r="J29" s="56">
        <f t="shared" si="1"/>
        <v>37128</v>
      </c>
    </row>
    <row r="30" spans="1:10">
      <c r="A30" s="12" t="s">
        <v>73</v>
      </c>
      <c r="B30" s="14" t="s">
        <v>74</v>
      </c>
      <c r="C30" s="64">
        <v>8305</v>
      </c>
      <c r="D30" s="24" t="s">
        <v>33</v>
      </c>
      <c r="E30" s="13"/>
      <c r="F30" s="13">
        <v>3</v>
      </c>
      <c r="G30" s="13">
        <v>3</v>
      </c>
      <c r="H30" s="56">
        <f t="shared" si="1"/>
        <v>0</v>
      </c>
      <c r="I30" s="56">
        <f t="shared" si="1"/>
        <v>24915</v>
      </c>
      <c r="J30" s="56">
        <f t="shared" si="1"/>
        <v>24915</v>
      </c>
    </row>
    <row r="31" spans="1:10">
      <c r="A31" s="12" t="s">
        <v>55</v>
      </c>
      <c r="B31" s="14" t="s">
        <v>75</v>
      </c>
      <c r="C31" s="64">
        <v>12368</v>
      </c>
      <c r="D31" s="24" t="s">
        <v>26</v>
      </c>
      <c r="E31" s="13"/>
      <c r="F31" s="13">
        <v>0.5</v>
      </c>
      <c r="G31" s="13">
        <v>0.5</v>
      </c>
      <c r="H31" s="56">
        <f t="shared" si="1"/>
        <v>0</v>
      </c>
      <c r="I31" s="56">
        <f t="shared" si="1"/>
        <v>6184</v>
      </c>
      <c r="J31" s="56">
        <f t="shared" si="1"/>
        <v>6184</v>
      </c>
    </row>
    <row r="32" spans="1:10">
      <c r="A32" s="12" t="s">
        <v>76</v>
      </c>
      <c r="B32" s="14" t="s">
        <v>75</v>
      </c>
      <c r="C32" s="64">
        <v>5579</v>
      </c>
      <c r="D32" s="24" t="s">
        <v>33</v>
      </c>
      <c r="E32" s="24"/>
      <c r="F32" s="13">
        <v>3</v>
      </c>
      <c r="G32" s="13">
        <v>2</v>
      </c>
      <c r="H32" s="56">
        <f t="shared" si="1"/>
        <v>0</v>
      </c>
      <c r="I32" s="56">
        <f t="shared" si="1"/>
        <v>16737</v>
      </c>
      <c r="J32" s="56">
        <f t="shared" si="1"/>
        <v>11158</v>
      </c>
    </row>
    <row r="33" spans="1:10">
      <c r="A33" s="12" t="s">
        <v>46</v>
      </c>
      <c r="B33" s="14" t="s">
        <v>75</v>
      </c>
      <c r="C33" s="64">
        <v>8675</v>
      </c>
      <c r="D33" s="24" t="s">
        <v>26</v>
      </c>
      <c r="E33" s="13"/>
      <c r="F33" s="13">
        <v>1</v>
      </c>
      <c r="G33" s="13">
        <v>1</v>
      </c>
      <c r="H33" s="56">
        <f t="shared" si="1"/>
        <v>0</v>
      </c>
      <c r="I33" s="56">
        <f t="shared" si="1"/>
        <v>8675</v>
      </c>
      <c r="J33" s="56">
        <f t="shared" si="1"/>
        <v>8675</v>
      </c>
    </row>
    <row r="34" spans="1:10">
      <c r="A34" s="12" t="s">
        <v>64</v>
      </c>
      <c r="B34" s="14" t="s">
        <v>75</v>
      </c>
      <c r="C34" s="64">
        <v>5552</v>
      </c>
      <c r="D34" s="24" t="s">
        <v>33</v>
      </c>
      <c r="E34" s="24"/>
      <c r="F34" s="13">
        <v>1</v>
      </c>
      <c r="G34" s="13">
        <v>1</v>
      </c>
      <c r="H34" s="56">
        <f t="shared" si="1"/>
        <v>0</v>
      </c>
      <c r="I34" s="56">
        <f t="shared" si="1"/>
        <v>5552</v>
      </c>
      <c r="J34" s="56">
        <f t="shared" si="1"/>
        <v>5552</v>
      </c>
    </row>
    <row r="35" spans="1:10" ht="14" thickBot="1">
      <c r="A35" s="31" t="s">
        <v>77</v>
      </c>
      <c r="B35" s="15"/>
      <c r="C35" s="15"/>
      <c r="D35" s="16"/>
      <c r="E35" s="17">
        <v>45</v>
      </c>
      <c r="F35" s="17">
        <v>80</v>
      </c>
      <c r="G35" s="17">
        <v>79</v>
      </c>
      <c r="H35" s="57">
        <f>SUM(H8:H34)</f>
        <v>604470</v>
      </c>
      <c r="I35" s="57">
        <f>SUM(I8:I34)</f>
        <v>523938.82</v>
      </c>
      <c r="J35" s="57">
        <f>SUM(J8:J34)</f>
        <v>518359.82</v>
      </c>
    </row>
    <row r="36" spans="1:10">
      <c r="A36" s="87"/>
      <c r="B36" s="87"/>
      <c r="C36" s="1"/>
      <c r="D36" s="1"/>
      <c r="E36" s="1"/>
      <c r="F36" s="1"/>
      <c r="G36" s="1"/>
      <c r="H36" s="51"/>
      <c r="I36" s="50"/>
      <c r="J36" s="50"/>
    </row>
    <row r="37" spans="1:10" ht="14" thickBot="1">
      <c r="A37" s="79" t="s">
        <v>78</v>
      </c>
      <c r="B37" s="79"/>
      <c r="C37" s="79"/>
      <c r="D37" s="79"/>
      <c r="E37" s="79"/>
      <c r="F37" s="79"/>
      <c r="G37" s="79"/>
      <c r="H37" s="79"/>
      <c r="I37" s="79"/>
      <c r="J37" s="1"/>
    </row>
    <row r="38" spans="1:10" ht="14" thickBot="1">
      <c r="A38" s="84" t="s">
        <v>79</v>
      </c>
      <c r="B38" s="85"/>
      <c r="C38" s="85"/>
      <c r="D38" s="85" t="s">
        <v>80</v>
      </c>
      <c r="E38" s="85"/>
      <c r="F38" s="85"/>
      <c r="G38" s="85"/>
      <c r="H38" s="86"/>
      <c r="I38" s="18" t="s">
        <v>81</v>
      </c>
      <c r="J38" s="18"/>
    </row>
    <row r="39" spans="1:10">
      <c r="A39" s="19" t="s">
        <v>82</v>
      </c>
      <c r="B39" s="20" t="s">
        <v>83</v>
      </c>
      <c r="C39" s="21">
        <v>41.1</v>
      </c>
      <c r="D39" s="3"/>
      <c r="E39" s="3"/>
      <c r="F39" s="20">
        <v>3311</v>
      </c>
      <c r="G39" s="20">
        <v>3311</v>
      </c>
      <c r="H39" s="26">
        <f>F39-G39</f>
        <v>0</v>
      </c>
      <c r="I39" s="22">
        <f>$C39*F39</f>
        <v>136082.1</v>
      </c>
      <c r="J39" s="22">
        <f>C39*G39</f>
        <v>136082.1</v>
      </c>
    </row>
    <row r="40" spans="1:10">
      <c r="A40" s="19" t="s">
        <v>84</v>
      </c>
      <c r="B40" s="20" t="s">
        <v>83</v>
      </c>
      <c r="C40" s="21">
        <v>41.1</v>
      </c>
      <c r="D40" s="3"/>
      <c r="E40" s="3"/>
      <c r="F40" s="20">
        <v>1944</v>
      </c>
      <c r="G40" s="20">
        <v>1782</v>
      </c>
      <c r="H40" s="26"/>
      <c r="I40" s="22">
        <f>$C40*F40</f>
        <v>79898.400000000009</v>
      </c>
      <c r="J40" s="22">
        <v>70424.639999999999</v>
      </c>
    </row>
    <row r="41" spans="1:10">
      <c r="A41" s="19" t="s">
        <v>85</v>
      </c>
      <c r="B41" s="20" t="s">
        <v>83</v>
      </c>
      <c r="C41" s="21">
        <v>41.1</v>
      </c>
      <c r="D41" s="3"/>
      <c r="E41" s="3"/>
      <c r="F41" s="20">
        <v>4500</v>
      </c>
      <c r="G41" s="20">
        <v>3410</v>
      </c>
      <c r="H41" s="26"/>
      <c r="I41" s="22">
        <f>$C41*F41</f>
        <v>184950</v>
      </c>
      <c r="J41" s="22">
        <v>134763.20000000001</v>
      </c>
    </row>
    <row r="42" spans="1:10">
      <c r="A42" s="19" t="s">
        <v>86</v>
      </c>
      <c r="B42" s="20" t="s">
        <v>83</v>
      </c>
      <c r="C42" s="21">
        <v>103.34</v>
      </c>
      <c r="D42" s="3"/>
      <c r="E42" s="3"/>
      <c r="F42" s="20">
        <v>324</v>
      </c>
      <c r="G42" s="20">
        <v>209</v>
      </c>
      <c r="H42" s="26">
        <f>F42-G42</f>
        <v>115</v>
      </c>
      <c r="I42" s="22">
        <f>$C42*F42</f>
        <v>33482.160000000003</v>
      </c>
      <c r="J42" s="22">
        <f>C42*G42-3</f>
        <v>21595.06</v>
      </c>
    </row>
    <row r="43" spans="1:10">
      <c r="A43" s="19" t="s">
        <v>87</v>
      </c>
      <c r="B43" s="3"/>
      <c r="C43" s="3"/>
      <c r="D43" s="89" t="s">
        <v>88</v>
      </c>
      <c r="E43" s="89"/>
      <c r="F43" s="3"/>
      <c r="G43" s="3"/>
      <c r="H43" s="26"/>
      <c r="I43" s="22">
        <v>60200</v>
      </c>
      <c r="J43" s="22">
        <v>60200</v>
      </c>
    </row>
    <row r="44" spans="1:10">
      <c r="A44" s="88"/>
      <c r="B44" s="89"/>
      <c r="C44" s="3"/>
      <c r="D44" s="3"/>
      <c r="E44" s="3"/>
      <c r="F44" s="3"/>
      <c r="G44" s="3"/>
      <c r="H44" s="26"/>
      <c r="I44" s="22">
        <v>0</v>
      </c>
      <c r="J44" s="22">
        <v>0</v>
      </c>
    </row>
    <row r="45" spans="1:10">
      <c r="A45" s="19" t="s">
        <v>89</v>
      </c>
      <c r="B45" s="3"/>
      <c r="C45" s="3"/>
      <c r="D45" s="20" t="s">
        <v>90</v>
      </c>
      <c r="E45" s="3"/>
      <c r="F45" s="3"/>
      <c r="G45" s="3"/>
      <c r="H45" s="26"/>
      <c r="I45" s="22">
        <v>5000</v>
      </c>
      <c r="J45" s="22">
        <v>5000</v>
      </c>
    </row>
    <row r="46" spans="1:10">
      <c r="A46" s="23"/>
      <c r="B46" s="24"/>
      <c r="C46" s="24"/>
      <c r="D46" s="90"/>
      <c r="E46" s="90"/>
      <c r="F46" s="90"/>
      <c r="G46" s="90"/>
      <c r="H46" s="91"/>
      <c r="I46" s="58"/>
      <c r="J46" s="58"/>
    </row>
    <row r="47" spans="1:10" ht="14" thickBot="1">
      <c r="A47" s="31" t="s">
        <v>91</v>
      </c>
      <c r="B47" s="16"/>
      <c r="C47" s="16"/>
      <c r="D47" s="16"/>
      <c r="E47" s="16"/>
      <c r="F47" s="16"/>
      <c r="G47" s="16"/>
      <c r="H47" s="59"/>
      <c r="I47" s="57">
        <f>SUM(I39:I46)</f>
        <v>499612.66000000003</v>
      </c>
      <c r="J47" s="57">
        <f>SUM(J39:J46)</f>
        <v>428065</v>
      </c>
    </row>
    <row r="48" spans="1:10">
      <c r="A48" s="3"/>
      <c r="B48" s="3"/>
      <c r="C48" s="3"/>
      <c r="D48" s="3"/>
      <c r="E48" s="3"/>
      <c r="F48" s="3"/>
      <c r="G48" s="3"/>
      <c r="H48" s="60"/>
      <c r="I48" s="3"/>
      <c r="J48" s="3"/>
    </row>
    <row r="49" spans="1:10" ht="14" thickBot="1">
      <c r="A49" s="79" t="s">
        <v>92</v>
      </c>
      <c r="B49" s="79"/>
      <c r="C49" s="79"/>
      <c r="D49" s="79"/>
      <c r="E49" s="79"/>
      <c r="F49" s="79"/>
      <c r="G49" s="79"/>
      <c r="H49" s="79"/>
      <c r="I49" s="79"/>
      <c r="J49" s="1"/>
    </row>
    <row r="50" spans="1:10" ht="14" thickBot="1">
      <c r="A50" s="84" t="s">
        <v>79</v>
      </c>
      <c r="B50" s="85"/>
      <c r="C50" s="85"/>
      <c r="D50" s="85" t="s">
        <v>80</v>
      </c>
      <c r="E50" s="85"/>
      <c r="F50" s="85"/>
      <c r="G50" s="85"/>
      <c r="H50" s="86"/>
      <c r="I50" s="18" t="s">
        <v>81</v>
      </c>
      <c r="J50" s="25"/>
    </row>
    <row r="51" spans="1:10">
      <c r="A51" s="27"/>
      <c r="B51" s="3"/>
      <c r="C51" s="3"/>
      <c r="D51" s="3"/>
      <c r="E51" s="3"/>
      <c r="F51" s="3"/>
      <c r="G51" s="3"/>
      <c r="H51" s="26"/>
      <c r="I51" s="26"/>
      <c r="J51" s="26"/>
    </row>
    <row r="52" spans="1:10">
      <c r="A52" s="19" t="s">
        <v>93</v>
      </c>
      <c r="B52" s="20" t="s">
        <v>100</v>
      </c>
      <c r="C52" s="20"/>
      <c r="D52" s="20"/>
      <c r="E52" s="3"/>
      <c r="F52" s="3"/>
      <c r="G52" s="20"/>
      <c r="H52" s="26"/>
      <c r="I52" s="22">
        <f>13204-20</f>
        <v>13184</v>
      </c>
      <c r="J52" s="22">
        <f>13204-20</f>
        <v>13184</v>
      </c>
    </row>
    <row r="53" spans="1:10">
      <c r="A53" s="88" t="s">
        <v>102</v>
      </c>
      <c r="B53" s="89"/>
      <c r="C53" s="20">
        <v>800</v>
      </c>
      <c r="D53" s="3"/>
      <c r="E53" s="3"/>
      <c r="F53" s="3"/>
      <c r="G53" s="3"/>
      <c r="H53" s="26"/>
      <c r="I53" s="22">
        <f>46400*1.05</f>
        <v>48720</v>
      </c>
      <c r="J53" s="22">
        <f>I53</f>
        <v>48720</v>
      </c>
    </row>
    <row r="54" spans="1:10">
      <c r="A54" s="19" t="s">
        <v>103</v>
      </c>
      <c r="B54" s="69" t="s">
        <v>50</v>
      </c>
      <c r="C54" s="20"/>
      <c r="D54" s="20"/>
      <c r="E54" s="3"/>
      <c r="F54" s="3"/>
      <c r="G54" s="20"/>
      <c r="H54" s="26"/>
      <c r="I54" s="22">
        <v>40000</v>
      </c>
      <c r="J54" s="22">
        <v>40000</v>
      </c>
    </row>
    <row r="55" spans="1:10">
      <c r="A55" s="19" t="s">
        <v>104</v>
      </c>
      <c r="B55" s="3"/>
      <c r="C55" s="3"/>
      <c r="D55" s="3"/>
      <c r="E55" s="3"/>
      <c r="F55" s="3"/>
      <c r="G55" s="3"/>
      <c r="H55" s="26"/>
      <c r="I55" s="22">
        <v>21000</v>
      </c>
      <c r="J55" s="22">
        <v>21000</v>
      </c>
    </row>
    <row r="56" spans="1:10">
      <c r="A56" s="88" t="s">
        <v>105</v>
      </c>
      <c r="B56" s="89"/>
      <c r="C56" s="3"/>
      <c r="D56" s="3"/>
      <c r="E56" s="3"/>
      <c r="F56" s="3"/>
      <c r="G56" s="3"/>
      <c r="H56" s="26"/>
      <c r="I56" s="22">
        <v>6000</v>
      </c>
      <c r="J56" s="22">
        <v>6000</v>
      </c>
    </row>
    <row r="57" spans="1:10">
      <c r="A57" s="19" t="s">
        <v>106</v>
      </c>
      <c r="B57" s="3"/>
      <c r="C57" s="3"/>
      <c r="D57" s="3"/>
      <c r="E57" s="3"/>
      <c r="F57" s="3"/>
      <c r="G57" s="3"/>
      <c r="H57" s="26"/>
      <c r="I57" s="22">
        <v>5500</v>
      </c>
      <c r="J57" s="22">
        <v>5500</v>
      </c>
    </row>
    <row r="58" spans="1:10">
      <c r="A58" s="19" t="s">
        <v>107</v>
      </c>
      <c r="B58" s="3"/>
      <c r="C58" s="3"/>
      <c r="D58" s="3"/>
      <c r="E58" s="3"/>
      <c r="F58" s="3"/>
      <c r="G58" s="3"/>
      <c r="H58" s="26"/>
      <c r="I58" s="22">
        <v>5000</v>
      </c>
      <c r="J58" s="22">
        <v>5000</v>
      </c>
    </row>
    <row r="59" spans="1:10">
      <c r="A59" s="19" t="s">
        <v>108</v>
      </c>
      <c r="B59" s="3"/>
      <c r="C59" s="3"/>
      <c r="D59" s="3"/>
      <c r="E59" s="3"/>
      <c r="F59" s="3"/>
      <c r="G59" s="3"/>
      <c r="H59" s="26"/>
      <c r="I59" s="22">
        <v>6000</v>
      </c>
      <c r="J59" s="22">
        <v>6000</v>
      </c>
    </row>
    <row r="60" spans="1:10">
      <c r="A60" s="19" t="s">
        <v>109</v>
      </c>
      <c r="B60" s="20"/>
      <c r="C60" s="3"/>
      <c r="D60" s="77"/>
      <c r="E60" s="77"/>
      <c r="F60" s="77"/>
      <c r="G60" s="77"/>
      <c r="H60" s="78"/>
      <c r="I60" s="22">
        <v>4000</v>
      </c>
      <c r="J60" s="22">
        <v>4000</v>
      </c>
    </row>
    <row r="61" spans="1:10">
      <c r="A61" s="19" t="s">
        <v>92</v>
      </c>
      <c r="B61" s="20"/>
      <c r="C61" s="3"/>
      <c r="D61" s="77"/>
      <c r="E61" s="77"/>
      <c r="F61" s="77"/>
      <c r="G61" s="77"/>
      <c r="H61" s="78"/>
      <c r="I61" s="22">
        <v>3500</v>
      </c>
      <c r="J61" s="22">
        <v>3500</v>
      </c>
    </row>
    <row r="62" spans="1:10">
      <c r="A62" s="76"/>
      <c r="B62" s="77"/>
      <c r="C62" s="77"/>
      <c r="D62" s="77"/>
      <c r="E62" s="77"/>
      <c r="F62" s="77"/>
      <c r="G62" s="77"/>
      <c r="H62" s="78"/>
      <c r="I62" s="61"/>
      <c r="J62" s="61"/>
    </row>
    <row r="63" spans="1:10" ht="14" thickBot="1">
      <c r="A63" s="31" t="s">
        <v>110</v>
      </c>
      <c r="B63" s="16"/>
      <c r="C63" s="16"/>
      <c r="D63" s="16"/>
      <c r="E63" s="16"/>
      <c r="F63" s="16"/>
      <c r="G63" s="16"/>
      <c r="H63" s="59"/>
      <c r="I63" s="59">
        <f>SUM(I51:I62)</f>
        <v>152904</v>
      </c>
      <c r="J63" s="59">
        <f>SUM(J51:J62)</f>
        <v>152904</v>
      </c>
    </row>
    <row r="64" spans="1:10">
      <c r="A64" s="3"/>
      <c r="B64" s="3"/>
      <c r="C64" s="3"/>
      <c r="D64" s="3"/>
      <c r="E64" s="3"/>
      <c r="F64" s="28"/>
      <c r="G64" s="28"/>
      <c r="H64" s="60"/>
      <c r="I64" s="3"/>
      <c r="J64" s="3"/>
    </row>
    <row r="65" spans="1:10" ht="14" thickBot="1">
      <c r="A65" s="79" t="s">
        <v>111</v>
      </c>
      <c r="B65" s="79"/>
      <c r="C65" s="79"/>
      <c r="D65" s="79"/>
      <c r="E65" s="79"/>
      <c r="F65" s="79"/>
      <c r="G65" s="79"/>
      <c r="H65" s="79"/>
      <c r="I65" s="79"/>
      <c r="J65" s="1"/>
    </row>
    <row r="66" spans="1:10" ht="14" thickBot="1">
      <c r="A66" s="84" t="s">
        <v>112</v>
      </c>
      <c r="B66" s="85"/>
      <c r="C66" s="85"/>
      <c r="D66" s="85" t="s">
        <v>80</v>
      </c>
      <c r="E66" s="85"/>
      <c r="F66" s="85"/>
      <c r="G66" s="85"/>
      <c r="H66" s="86"/>
      <c r="I66" s="18" t="s">
        <v>81</v>
      </c>
      <c r="J66" s="25"/>
    </row>
    <row r="67" spans="1:10" ht="14" thickTop="1">
      <c r="A67" s="29" t="s">
        <v>113</v>
      </c>
      <c r="B67" s="33" t="s">
        <v>114</v>
      </c>
      <c r="C67" s="33"/>
      <c r="D67" s="3"/>
      <c r="E67" s="33"/>
      <c r="F67" s="33"/>
      <c r="G67" s="33"/>
      <c r="H67" s="30"/>
      <c r="I67" s="61">
        <v>32000</v>
      </c>
      <c r="J67" s="61">
        <v>32000</v>
      </c>
    </row>
    <row r="68" spans="1:10">
      <c r="A68" s="27"/>
      <c r="B68" s="68" t="s">
        <v>22</v>
      </c>
      <c r="C68" s="3"/>
      <c r="D68" s="3"/>
      <c r="E68" s="3"/>
      <c r="F68" s="3"/>
      <c r="G68" s="3"/>
      <c r="H68" s="26"/>
      <c r="I68" s="61">
        <v>8500</v>
      </c>
      <c r="J68" s="61">
        <v>8500</v>
      </c>
    </row>
    <row r="69" spans="1:10">
      <c r="A69" s="27"/>
      <c r="B69" s="3" t="s">
        <v>115</v>
      </c>
      <c r="C69" s="3"/>
      <c r="D69" s="3"/>
      <c r="E69" s="3"/>
      <c r="F69" s="3"/>
      <c r="G69" s="3"/>
      <c r="H69" s="26"/>
      <c r="I69" s="61">
        <v>6000</v>
      </c>
      <c r="J69" s="61">
        <v>6000</v>
      </c>
    </row>
    <row r="70" spans="1:10">
      <c r="A70" s="27"/>
      <c r="B70" s="65" t="s">
        <v>39</v>
      </c>
      <c r="C70" s="3"/>
      <c r="D70" s="3"/>
      <c r="E70" s="3"/>
      <c r="F70" s="3"/>
      <c r="G70" s="3"/>
      <c r="H70" s="26"/>
      <c r="I70" s="61">
        <v>8000</v>
      </c>
      <c r="J70" s="61">
        <v>8000</v>
      </c>
    </row>
    <row r="71" spans="1:10">
      <c r="A71" s="27" t="s">
        <v>116</v>
      </c>
      <c r="B71" s="66" t="s">
        <v>36</v>
      </c>
      <c r="C71" s="3"/>
      <c r="D71" s="3"/>
      <c r="E71" s="3"/>
      <c r="F71" s="3"/>
      <c r="G71" s="3"/>
      <c r="H71" s="26"/>
      <c r="I71" s="61">
        <v>3600</v>
      </c>
      <c r="J71" s="61">
        <v>3600</v>
      </c>
    </row>
    <row r="72" spans="1:10">
      <c r="A72" s="27"/>
      <c r="B72" s="68" t="s">
        <v>24</v>
      </c>
      <c r="C72" s="3"/>
      <c r="D72" s="3"/>
      <c r="E72" s="3"/>
      <c r="F72" s="3"/>
      <c r="G72" s="3"/>
      <c r="H72" s="26"/>
      <c r="I72" s="61">
        <v>16000</v>
      </c>
      <c r="J72" s="61">
        <v>16000</v>
      </c>
    </row>
    <row r="73" spans="1:10">
      <c r="A73" s="27"/>
      <c r="B73" s="68" t="s">
        <v>23</v>
      </c>
      <c r="C73" s="3"/>
      <c r="D73" s="3"/>
      <c r="E73" s="3"/>
      <c r="F73" s="3"/>
      <c r="G73" s="3"/>
      <c r="H73" s="26"/>
      <c r="I73" s="61">
        <v>12000</v>
      </c>
      <c r="J73" s="61">
        <v>12000</v>
      </c>
    </row>
    <row r="74" spans="1:10">
      <c r="A74" s="27"/>
      <c r="B74" s="65" t="s">
        <v>38</v>
      </c>
      <c r="C74" s="3"/>
      <c r="D74" s="3"/>
      <c r="E74" s="3"/>
      <c r="F74" s="3"/>
      <c r="G74" s="3"/>
      <c r="H74" s="26"/>
      <c r="I74" s="61">
        <v>8000</v>
      </c>
      <c r="J74" s="61">
        <v>8000</v>
      </c>
    </row>
    <row r="75" spans="1:10">
      <c r="A75" s="27"/>
      <c r="B75" s="71" t="s">
        <v>52</v>
      </c>
      <c r="C75" s="3"/>
      <c r="D75" s="77"/>
      <c r="E75" s="77"/>
      <c r="F75" s="77"/>
      <c r="G75" s="77"/>
      <c r="H75" s="78"/>
      <c r="I75" s="61">
        <v>3000</v>
      </c>
      <c r="J75" s="61">
        <v>3000</v>
      </c>
    </row>
    <row r="76" spans="1:10" ht="14" thickBot="1">
      <c r="A76" s="93" t="s">
        <v>1</v>
      </c>
      <c r="B76" s="94"/>
      <c r="C76" s="16"/>
      <c r="D76" s="16"/>
      <c r="E76" s="16"/>
      <c r="F76" s="16"/>
      <c r="G76" s="16"/>
      <c r="H76" s="59"/>
      <c r="I76" s="59">
        <f>SUM(I67:I75)</f>
        <v>97100</v>
      </c>
      <c r="J76" s="59">
        <f>SUM(J67:J75)</f>
        <v>97100</v>
      </c>
    </row>
    <row r="77" spans="1:10">
      <c r="A77" s="3"/>
      <c r="B77" s="3"/>
      <c r="C77" s="3"/>
      <c r="D77" s="3"/>
      <c r="E77" s="3"/>
      <c r="F77" s="3"/>
      <c r="G77" s="3"/>
      <c r="H77" s="60"/>
      <c r="I77" s="3"/>
      <c r="J77" s="3"/>
    </row>
    <row r="78" spans="1:10" ht="14" thickBot="1">
      <c r="A78" s="79" t="s">
        <v>2</v>
      </c>
      <c r="B78" s="79"/>
      <c r="C78" s="79"/>
      <c r="D78" s="79"/>
      <c r="E78" s="79"/>
      <c r="F78" s="79"/>
      <c r="G78" s="79"/>
      <c r="H78" s="79"/>
      <c r="I78" s="79"/>
      <c r="J78" s="1"/>
    </row>
    <row r="79" spans="1:10" ht="14" thickBot="1">
      <c r="A79" s="84" t="s">
        <v>79</v>
      </c>
      <c r="B79" s="85"/>
      <c r="C79" s="85"/>
      <c r="D79" s="85" t="s">
        <v>80</v>
      </c>
      <c r="E79" s="85"/>
      <c r="F79" s="85"/>
      <c r="G79" s="85"/>
      <c r="H79" s="85"/>
      <c r="I79" s="18" t="s">
        <v>81</v>
      </c>
      <c r="J79" s="25"/>
    </row>
    <row r="80" spans="1:10" ht="14" thickTop="1">
      <c r="A80" s="27" t="s">
        <v>3</v>
      </c>
      <c r="B80" s="3"/>
      <c r="C80" s="32">
        <v>0.49</v>
      </c>
      <c r="D80" s="95" t="s">
        <v>4</v>
      </c>
      <c r="E80" s="96"/>
      <c r="F80" s="96"/>
      <c r="G80" s="3"/>
      <c r="H80" s="61">
        <f>$C80*SUMIF($D8:$D34,"Federal",H8:H34)</f>
        <v>296190.3</v>
      </c>
      <c r="I80" s="61">
        <f>$C80*SUMIF($D8:$D34,"Federal",I8:I34)</f>
        <v>7280.91</v>
      </c>
      <c r="J80" s="61">
        <f>$C80*SUMIF($D8:$D34,"Federal",J8:J34)</f>
        <v>7280.91</v>
      </c>
    </row>
    <row r="81" spans="1:10">
      <c r="A81" s="27" t="s">
        <v>5</v>
      </c>
      <c r="B81" s="3"/>
      <c r="C81" s="32">
        <v>0.26</v>
      </c>
      <c r="D81" s="97" t="s">
        <v>47</v>
      </c>
      <c r="E81" s="77"/>
      <c r="F81" s="77"/>
      <c r="G81" s="3"/>
      <c r="H81" s="61">
        <f>$C81*SUMIF($D8:$D34,"Joint Institute",H8:H34)</f>
        <v>0</v>
      </c>
      <c r="I81" s="61">
        <f>$C81*SUMIF($D8:$D34,"Joint Institute",I8:I34)-I30*0.26</f>
        <v>125882.85320000001</v>
      </c>
      <c r="J81" s="61">
        <f>$C81*SUMIF($D8:$D34,"Joint Institute",J8:J34)-J30*0.26</f>
        <v>124432.31320000002</v>
      </c>
    </row>
    <row r="82" spans="1:10">
      <c r="A82" s="76"/>
      <c r="B82" s="77"/>
      <c r="C82" s="77"/>
      <c r="D82" s="3"/>
      <c r="E82" s="3"/>
      <c r="F82" s="3"/>
      <c r="G82" s="3"/>
      <c r="H82" s="61"/>
      <c r="I82" s="61"/>
      <c r="J82" s="61"/>
    </row>
    <row r="83" spans="1:10" ht="14" thickBot="1">
      <c r="A83" s="31" t="s">
        <v>6</v>
      </c>
      <c r="B83" s="16"/>
      <c r="C83" s="16"/>
      <c r="D83" s="16"/>
      <c r="E83" s="16"/>
      <c r="F83" s="16"/>
      <c r="G83" s="16"/>
      <c r="H83" s="59">
        <f>SUM(H80:H82)</f>
        <v>296190.3</v>
      </c>
      <c r="I83" s="59">
        <f>SUM(I80:I82)</f>
        <v>133163.76320000002</v>
      </c>
      <c r="J83" s="59">
        <f>SUM(J80:J82)</f>
        <v>131713.22320000001</v>
      </c>
    </row>
    <row r="84" spans="1:10">
      <c r="A84" s="3"/>
      <c r="B84" s="3"/>
      <c r="C84" s="3"/>
      <c r="D84" s="3"/>
      <c r="E84" s="3"/>
      <c r="F84" s="3"/>
      <c r="G84" s="3"/>
      <c r="H84" s="60"/>
      <c r="I84" s="3"/>
      <c r="J84" s="3"/>
    </row>
    <row r="85" spans="1:10">
      <c r="A85" s="35" t="s">
        <v>48</v>
      </c>
      <c r="B85" s="35"/>
      <c r="C85" s="34"/>
      <c r="D85" s="34"/>
      <c r="E85" s="34"/>
      <c r="F85" s="34"/>
      <c r="G85" s="34"/>
      <c r="H85" s="62">
        <f>SUM(H35,H47,H63,H76,H83)</f>
        <v>900660.3</v>
      </c>
      <c r="I85" s="34"/>
      <c r="J85" s="34"/>
    </row>
    <row r="86" spans="1:10">
      <c r="A86" s="92" t="s">
        <v>7</v>
      </c>
      <c r="B86" s="92"/>
      <c r="C86" s="35"/>
      <c r="D86" s="35"/>
      <c r="E86" s="34"/>
      <c r="F86" s="34"/>
      <c r="G86" s="34"/>
      <c r="H86" s="34"/>
      <c r="I86" s="62">
        <f>SUM(I35,I47,I63,I76,I83)</f>
        <v>1406719.2431999999</v>
      </c>
      <c r="J86" s="34"/>
    </row>
    <row r="87" spans="1:10">
      <c r="A87" s="35" t="s">
        <v>49</v>
      </c>
      <c r="B87" s="35"/>
      <c r="C87" s="34"/>
      <c r="D87" s="34"/>
      <c r="E87" s="34"/>
      <c r="F87" s="34"/>
      <c r="G87" s="34"/>
      <c r="H87" s="63"/>
      <c r="I87" s="34"/>
      <c r="J87" s="62">
        <f>SUM(J35,J47,J63,J76,J83)</f>
        <v>1328142.0432000002</v>
      </c>
    </row>
    <row r="88" spans="1:10">
      <c r="A88" s="70" t="s">
        <v>53</v>
      </c>
      <c r="J88" s="74">
        <f>I86-J87</f>
        <v>78577.199999999721</v>
      </c>
    </row>
    <row r="89" spans="1:10">
      <c r="J89" s="75"/>
    </row>
  </sheetData>
  <mergeCells count="33">
    <mergeCell ref="A82:C82"/>
    <mergeCell ref="A86:B86"/>
    <mergeCell ref="D75:H75"/>
    <mergeCell ref="A76:B76"/>
    <mergeCell ref="A78:I78"/>
    <mergeCell ref="A79:C79"/>
    <mergeCell ref="D79:H79"/>
    <mergeCell ref="D80:F80"/>
    <mergeCell ref="D81:F81"/>
    <mergeCell ref="A66:C66"/>
    <mergeCell ref="D66:H66"/>
    <mergeCell ref="D60:H60"/>
    <mergeCell ref="A36:B36"/>
    <mergeCell ref="A53:B53"/>
    <mergeCell ref="A56:B56"/>
    <mergeCell ref="D46:H46"/>
    <mergeCell ref="A50:C50"/>
    <mergeCell ref="D50:H50"/>
    <mergeCell ref="A37:I37"/>
    <mergeCell ref="A38:C38"/>
    <mergeCell ref="D38:H38"/>
    <mergeCell ref="D43:E43"/>
    <mergeCell ref="A44:B44"/>
    <mergeCell ref="A49:I49"/>
    <mergeCell ref="D61:H61"/>
    <mergeCell ref="A62:C62"/>
    <mergeCell ref="D62:H62"/>
    <mergeCell ref="A65:I65"/>
    <mergeCell ref="B1:I1"/>
    <mergeCell ref="B2:I2"/>
    <mergeCell ref="F4:H4"/>
    <mergeCell ref="A5:I5"/>
    <mergeCell ref="E6:F6"/>
  </mergeCells>
  <phoneticPr fontId="3" type="noConversion"/>
  <hyperlinks>
    <hyperlink ref="A7" location="Instructions!A1" display="Name"/>
    <hyperlink ref="B7" location="Instructions!A1" display="Role/Title"/>
    <hyperlink ref="C7" location="Instructions!A1" display="Monthly Salary and Benefits"/>
    <hyperlink ref="D7" location="Instructions!A5" display="Employee Type"/>
    <hyperlink ref="E7" location="Instructions!A12" display="Funded in kind by institudion"/>
  </hyperlinks>
  <pageMargins left="0.75" right="0.75" top="1" bottom="1" header="0.5" footer="0.5"/>
  <pageSetup paperSize="0" scale="54" orientation="portrait" horizontalDpi="4294967292" verticalDpi="4294967292"/>
  <rowBreaks count="1" manualBreakCount="1">
    <brk id="88" max="16383" man="1" pt="1"/>
  </rowBreaks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20"/>
  <sheetViews>
    <sheetView view="pageLayout" workbookViewId="0">
      <selection activeCell="E18" sqref="E18"/>
    </sheetView>
  </sheetViews>
  <sheetFormatPr baseColWidth="10" defaultColWidth="11" defaultRowHeight="13"/>
  <sheetData>
    <row r="1" spans="1:5">
      <c r="A1" t="s">
        <v>8</v>
      </c>
    </row>
    <row r="3" spans="1:5" ht="14" thickBot="1">
      <c r="A3" s="1" t="s">
        <v>78</v>
      </c>
      <c r="B3" s="1"/>
      <c r="C3" s="1"/>
      <c r="D3" s="1"/>
      <c r="E3" s="1"/>
    </row>
    <row r="4" spans="1:5" ht="14" thickBot="1">
      <c r="A4" s="84" t="s">
        <v>79</v>
      </c>
      <c r="B4" s="85"/>
      <c r="C4" s="85"/>
      <c r="D4" s="85"/>
      <c r="E4" s="18" t="s">
        <v>81</v>
      </c>
    </row>
    <row r="5" spans="1:5">
      <c r="A5" s="19" t="s">
        <v>82</v>
      </c>
      <c r="B5" s="20" t="s">
        <v>83</v>
      </c>
      <c r="C5" s="21">
        <v>39.520000000000003</v>
      </c>
      <c r="D5" s="20">
        <v>497</v>
      </c>
      <c r="E5" s="22">
        <f>$C5*D5</f>
        <v>19641.440000000002</v>
      </c>
    </row>
    <row r="6" spans="1:5" ht="14" thickBot="1">
      <c r="A6" s="36" t="s">
        <v>86</v>
      </c>
      <c r="B6" s="37" t="s">
        <v>83</v>
      </c>
      <c r="C6" s="38">
        <v>129.18</v>
      </c>
      <c r="D6" s="37">
        <v>115</v>
      </c>
      <c r="E6" s="39">
        <f>$C6*D6+3</f>
        <v>14858.7</v>
      </c>
    </row>
    <row r="7" spans="1:5">
      <c r="D7">
        <f>SUM(D5:D6)</f>
        <v>612</v>
      </c>
      <c r="E7" s="46"/>
    </row>
    <row r="9" spans="1:5" ht="14" thickBot="1">
      <c r="A9" s="79" t="s">
        <v>92</v>
      </c>
      <c r="B9" s="79"/>
      <c r="C9" s="79"/>
      <c r="D9" s="79"/>
      <c r="E9" s="79"/>
    </row>
    <row r="10" spans="1:5" ht="14" thickBot="1">
      <c r="A10" s="40" t="s">
        <v>79</v>
      </c>
      <c r="B10" s="41"/>
      <c r="C10" s="41"/>
      <c r="D10" s="98"/>
      <c r="E10" s="42" t="s">
        <v>81</v>
      </c>
    </row>
    <row r="11" spans="1:5">
      <c r="A11" s="43"/>
      <c r="B11" s="44"/>
      <c r="C11" s="44"/>
      <c r="D11" s="44"/>
      <c r="E11" s="45"/>
    </row>
    <row r="12" spans="1:5" ht="14" thickBot="1">
      <c r="A12" s="36" t="s">
        <v>101</v>
      </c>
      <c r="B12" s="37" t="s">
        <v>100</v>
      </c>
      <c r="C12" s="37"/>
      <c r="D12" s="47"/>
      <c r="E12" s="39">
        <v>25500</v>
      </c>
    </row>
    <row r="14" spans="1:5">
      <c r="A14" t="s">
        <v>9</v>
      </c>
      <c r="E14" s="46">
        <f>SUM(E5:E6)+E12</f>
        <v>60000.14</v>
      </c>
    </row>
    <row r="20" spans="11:11">
      <c r="K20" s="48" t="e">
        <f>SUM(#REF!)</f>
        <v>#REF!</v>
      </c>
    </row>
  </sheetData>
  <mergeCells count="4">
    <mergeCell ref="A4:C4"/>
    <mergeCell ref="D4"/>
    <mergeCell ref="A9:E9"/>
    <mergeCell ref="D10"/>
  </mergeCells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FY10</vt:lpstr>
      <vt:lpstr>Cuts</vt:lpstr>
    </vt:vector>
  </TitlesOfParts>
  <Company>U.S. Dept. of Commerce NOAA/AOML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Baringer</dc:creator>
  <cp:lastModifiedBy>Gustavo Goni</cp:lastModifiedBy>
  <cp:lastPrinted>2010-12-16T18:48:03Z</cp:lastPrinted>
  <dcterms:created xsi:type="dcterms:W3CDTF">2009-11-19T16:57:41Z</dcterms:created>
  <dcterms:modified xsi:type="dcterms:W3CDTF">2010-12-16T23:27:57Z</dcterms:modified>
</cp:coreProperties>
</file>