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795" yWindow="-45" windowWidth="19320" windowHeight="12120" activeTab="2"/>
  </bookViews>
  <sheets>
    <sheet name="FY14 Budget" sheetId="7" r:id="rId1"/>
    <sheet name="FY15 Budget" sheetId="10" r:id="rId2"/>
    <sheet name="FY16 Budget" sheetId="11" r:id="rId3"/>
    <sheet name="Sheet1" sheetId="12" r:id="rId4"/>
  </sheets>
  <definedNames>
    <definedName name="Employee_Type" localSheetId="1">#REF!</definedName>
    <definedName name="Employee_Type" localSheetId="2">#REF!</definedName>
    <definedName name="Employee_Type">#REF!</definedName>
    <definedName name="_xlnm.Print_Area" localSheetId="0">'FY14 Budget'!$A$1:$I$44</definedName>
    <definedName name="_xlnm.Print_Area" localSheetId="1">'FY15 Budget'!$A$1:$I$43</definedName>
    <definedName name="_xlnm.Print_Area" localSheetId="2">'FY16 Budget'!$A$1:$I$43</definedName>
  </definedNames>
  <calcPr calcId="125725"/>
</workbook>
</file>

<file path=xl/calcChain.xml><?xml version="1.0" encoding="utf-8"?>
<calcChain xmlns="http://schemas.openxmlformats.org/spreadsheetml/2006/main">
  <c r="C10" i="11"/>
  <c r="C9"/>
  <c r="H9" s="1"/>
  <c r="C8"/>
  <c r="G8" s="1"/>
  <c r="C7"/>
  <c r="G7" s="1"/>
  <c r="H26"/>
  <c r="H19"/>
  <c r="F12"/>
  <c r="E12"/>
  <c r="G10"/>
  <c r="G30" l="1"/>
  <c r="H7"/>
  <c r="G9"/>
  <c r="G12" s="1"/>
  <c r="H10"/>
  <c r="H8"/>
  <c r="H19" i="10"/>
  <c r="H20" i="7"/>
  <c r="C10" i="10"/>
  <c r="G10" s="1"/>
  <c r="C9"/>
  <c r="G9" s="1"/>
  <c r="C8"/>
  <c r="G8" s="1"/>
  <c r="C7"/>
  <c r="H26"/>
  <c r="F12"/>
  <c r="E12"/>
  <c r="G7"/>
  <c r="C9" i="7"/>
  <c r="C8"/>
  <c r="C7"/>
  <c r="G31" i="11" l="1"/>
  <c r="H31"/>
  <c r="G33"/>
  <c r="G13" s="1"/>
  <c r="H30"/>
  <c r="H33" s="1"/>
  <c r="H12"/>
  <c r="H9" i="10"/>
  <c r="G31"/>
  <c r="G30"/>
  <c r="G33" s="1"/>
  <c r="G12"/>
  <c r="H7"/>
  <c r="H10"/>
  <c r="H8"/>
  <c r="H31" s="1"/>
  <c r="H13" i="11" l="1"/>
  <c r="H36"/>
  <c r="G36"/>
  <c r="G13" i="10"/>
  <c r="G36"/>
  <c r="H30"/>
  <c r="H33" s="1"/>
  <c r="H12"/>
  <c r="H13" l="1"/>
  <c r="H36"/>
  <c r="H27" i="7"/>
  <c r="H9"/>
  <c r="H10"/>
  <c r="G9"/>
  <c r="G10"/>
  <c r="C10"/>
  <c r="H8" l="1"/>
  <c r="H32" s="1"/>
  <c r="G8"/>
  <c r="F12"/>
  <c r="G32"/>
  <c r="H7"/>
  <c r="H31" s="1"/>
  <c r="G7"/>
  <c r="E12"/>
  <c r="G31" l="1"/>
  <c r="G34" s="1"/>
  <c r="H34"/>
  <c r="G12"/>
  <c r="H12"/>
  <c r="G37" l="1"/>
  <c r="H37"/>
  <c r="G13"/>
  <c r="H13"/>
</calcChain>
</file>

<file path=xl/sharedStrings.xml><?xml version="1.0" encoding="utf-8"?>
<sst xmlns="http://schemas.openxmlformats.org/spreadsheetml/2006/main" count="148" uniqueCount="45">
  <si>
    <t>Supplies and other expenses</t>
  </si>
  <si>
    <t>Description</t>
  </si>
  <si>
    <t>Comments</t>
  </si>
  <si>
    <t>PI</t>
  </si>
  <si>
    <t>Destination/Purpose</t>
  </si>
  <si>
    <t>Total Indirect costs</t>
  </si>
  <si>
    <t>Project Title:</t>
  </si>
  <si>
    <t>Primary PI:</t>
  </si>
  <si>
    <t>Total Budget Request</t>
  </si>
  <si>
    <t xml:space="preserve">Total Labor contribution (includes indirect costs) </t>
  </si>
  <si>
    <t>Salaries</t>
  </si>
  <si>
    <t>Name</t>
  </si>
  <si>
    <t>Role/Title</t>
  </si>
  <si>
    <t>Monthly Salary and Benefits</t>
  </si>
  <si>
    <t>Salary &amp; Benefits</t>
    <phoneticPr fontId="6" type="noConversion"/>
  </si>
  <si>
    <t>FTE</t>
  </si>
  <si>
    <t>Joint Instuitute</t>
  </si>
  <si>
    <t>Funded in kind by institution</t>
    <phoneticPr fontId="6" type="noConversion"/>
  </si>
  <si>
    <t>Travel</t>
  </si>
  <si>
    <t>Indirect costs</t>
  </si>
  <si>
    <t>Employee Type</t>
  </si>
  <si>
    <t>Federal</t>
  </si>
  <si>
    <t>Person Months</t>
  </si>
  <si>
    <t xml:space="preserve">Total In Kind </t>
  </si>
  <si>
    <t>Joint Institute</t>
  </si>
  <si>
    <t>Total Salaries</t>
  </si>
  <si>
    <t>Total Supplies</t>
  </si>
  <si>
    <t>Total Travel</t>
  </si>
  <si>
    <t>Total Requested</t>
  </si>
  <si>
    <t>Requested</t>
  </si>
  <si>
    <t>Year 1</t>
  </si>
  <si>
    <t>Jay Harris</t>
  </si>
  <si>
    <t>IT Support</t>
  </si>
  <si>
    <t>Year 3</t>
  </si>
  <si>
    <t>Year 2</t>
  </si>
  <si>
    <t>Dr. Sang-ki Lee</t>
  </si>
  <si>
    <t>Co-PI</t>
  </si>
  <si>
    <t>Dr. Chunzai Wang</t>
  </si>
  <si>
    <t>Analysis</t>
  </si>
  <si>
    <t>Research Associate</t>
  </si>
  <si>
    <t>Storage disk</t>
  </si>
  <si>
    <t>Publications</t>
  </si>
  <si>
    <t>Travel for Nat. Meeting</t>
  </si>
  <si>
    <t>2/yr @ $1800 each</t>
  </si>
  <si>
    <t>Local and remote processes that generate and amplify the tropical Pacific bias in CCSM4 (CESM1)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</si>
</sst>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9"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0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/>
    <xf numFmtId="164" fontId="0" fillId="0" borderId="2" xfId="0" applyNumberFormat="1" applyFont="1" applyFill="1" applyBorder="1" applyAlignment="1"/>
    <xf numFmtId="0" fontId="0" fillId="0" borderId="3" xfId="0" applyNumberForma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/>
    <xf numFmtId="2" fontId="0" fillId="2" borderId="5" xfId="0" applyNumberFormat="1" applyFont="1" applyFill="1" applyBorder="1" applyAlignment="1"/>
    <xf numFmtId="0" fontId="0" fillId="2" borderId="5" xfId="0" applyNumberFormat="1" applyFont="1" applyFill="1" applyBorder="1" applyAlignment="1"/>
    <xf numFmtId="164" fontId="0" fillId="2" borderId="6" xfId="0" applyNumberFormat="1" applyFont="1" applyFill="1" applyBorder="1" applyAlignment="1"/>
    <xf numFmtId="0" fontId="2" fillId="0" borderId="5" xfId="0" applyNumberFormat="1" applyFont="1" applyFill="1" applyBorder="1" applyAlignment="1"/>
    <xf numFmtId="49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 vertical="center" wrapText="1"/>
    </xf>
    <xf numFmtId="49" fontId="0" fillId="0" borderId="0" xfId="0" applyNumberFormat="1" applyFill="1" applyBorder="1" applyAlignment="1"/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5" fillId="0" borderId="8" xfId="1" applyNumberFormat="1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/>
    <xf numFmtId="6" fontId="3" fillId="0" borderId="0" xfId="0" applyNumberFormat="1" applyFont="1" applyFill="1" applyBorder="1" applyAlignment="1"/>
    <xf numFmtId="6" fontId="0" fillId="2" borderId="2" xfId="0" applyNumberFormat="1" applyFont="1" applyFill="1" applyBorder="1" applyAlignment="1"/>
    <xf numFmtId="0" fontId="7" fillId="0" borderId="9" xfId="0" applyFont="1" applyFill="1" applyBorder="1"/>
    <xf numFmtId="6" fontId="0" fillId="2" borderId="6" xfId="0" applyNumberFormat="1" applyFont="1" applyFill="1" applyBorder="1" applyAlignment="1"/>
    <xf numFmtId="0" fontId="7" fillId="3" borderId="0" xfId="0" applyNumberFormat="1" applyFont="1" applyFill="1" applyBorder="1" applyAlignment="1"/>
    <xf numFmtId="0" fontId="3" fillId="3" borderId="0" xfId="0" applyNumberFormat="1" applyFont="1" applyFill="1" applyBorder="1" applyAlignment="1"/>
    <xf numFmtId="6" fontId="3" fillId="3" borderId="0" xfId="0" applyNumberFormat="1" applyFont="1" applyFill="1" applyBorder="1" applyAlignment="1"/>
    <xf numFmtId="0" fontId="6" fillId="0" borderId="0" xfId="0" applyFont="1" applyFill="1" applyBorder="1" applyAlignment="1"/>
    <xf numFmtId="44" fontId="8" fillId="0" borderId="0" xfId="0" applyNumberFormat="1" applyFont="1" applyFill="1" applyBorder="1"/>
    <xf numFmtId="164" fontId="0" fillId="2" borderId="0" xfId="0" applyNumberFormat="1" applyFont="1" applyFill="1" applyBorder="1" applyAlignment="1"/>
    <xf numFmtId="164" fontId="0" fillId="2" borderId="5" xfId="0" applyNumberFormat="1" applyFont="1" applyFill="1" applyBorder="1" applyAlignment="1"/>
    <xf numFmtId="6" fontId="3" fillId="3" borderId="2" xfId="0" applyNumberFormat="1" applyFont="1" applyFill="1" applyBorder="1" applyAlignment="1"/>
    <xf numFmtId="0" fontId="3" fillId="0" borderId="2" xfId="0" applyNumberFormat="1" applyFont="1" applyFill="1" applyBorder="1" applyAlignment="1"/>
    <xf numFmtId="164" fontId="0" fillId="0" borderId="0" xfId="0" applyNumberFormat="1" applyFont="1" applyFill="1" applyBorder="1" applyAlignment="1"/>
    <xf numFmtId="0" fontId="0" fillId="0" borderId="2" xfId="0" applyNumberFormat="1" applyFont="1" applyFill="1" applyBorder="1" applyAlignment="1"/>
    <xf numFmtId="164" fontId="3" fillId="0" borderId="2" xfId="0" applyNumberFormat="1" applyFont="1" applyFill="1" applyBorder="1" applyAlignment="1"/>
    <xf numFmtId="0" fontId="1" fillId="0" borderId="0" xfId="0" applyFont="1" applyFill="1" applyBorder="1"/>
    <xf numFmtId="0" fontId="1" fillId="0" borderId="11" xfId="0" applyNumberFormat="1" applyFont="1" applyFill="1" applyBorder="1" applyAlignment="1"/>
    <xf numFmtId="6" fontId="0" fillId="2" borderId="5" xfId="0" applyNumberFormat="1" applyFont="1" applyFill="1" applyBorder="1" applyAlignment="1"/>
    <xf numFmtId="0" fontId="0" fillId="0" borderId="9" xfId="0" applyNumberFormat="1" applyFill="1" applyBorder="1" applyAlignment="1"/>
    <xf numFmtId="0" fontId="0" fillId="0" borderId="0" xfId="0" applyNumberFormat="1" applyFill="1" applyBorder="1" applyAlignment="1"/>
    <xf numFmtId="0" fontId="0" fillId="0" borderId="9" xfId="0" applyNumberFormat="1" applyFont="1" applyFill="1" applyBorder="1" applyAlignment="1"/>
    <xf numFmtId="9" fontId="0" fillId="0" borderId="0" xfId="0" applyNumberFormat="1" applyFill="1" applyBorder="1" applyAlignment="1"/>
    <xf numFmtId="0" fontId="1" fillId="0" borderId="1" xfId="0" applyNumberFormat="1" applyFont="1" applyFill="1" applyBorder="1" applyAlignment="1"/>
    <xf numFmtId="0" fontId="1" fillId="0" borderId="12" xfId="0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3" xfId="0" applyNumberFormat="1" applyFont="1" applyFill="1" applyBorder="1" applyAlignment="1"/>
    <xf numFmtId="0" fontId="0" fillId="0" borderId="1" xfId="0" applyNumberFormat="1" applyFont="1" applyFill="1" applyBorder="1" applyAlignment="1"/>
    <xf numFmtId="164" fontId="0" fillId="0" borderId="1" xfId="0" applyNumberFormat="1" applyFont="1" applyFill="1" applyBorder="1" applyAlignment="1"/>
    <xf numFmtId="0" fontId="0" fillId="0" borderId="12" xfId="0" applyNumberFormat="1" applyFont="1" applyFill="1" applyBorder="1" applyAlignment="1"/>
    <xf numFmtId="0" fontId="0" fillId="0" borderId="13" xfId="0" applyNumberFormat="1" applyFont="1" applyFill="1" applyBorder="1" applyAlignment="1"/>
    <xf numFmtId="164" fontId="0" fillId="0" borderId="3" xfId="0" applyNumberFormat="1" applyFont="1" applyFill="1" applyBorder="1" applyAlignment="1">
      <alignment horizontal="left" vertical="center" wrapText="1"/>
    </xf>
    <xf numFmtId="0" fontId="0" fillId="0" borderId="1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/>
    <xf numFmtId="0" fontId="0" fillId="2" borderId="0" xfId="0" applyNumberFormat="1" applyFont="1" applyFill="1" applyBorder="1" applyAlignment="1"/>
    <xf numFmtId="6" fontId="3" fillId="2" borderId="6" xfId="0" applyNumberFormat="1" applyFont="1" applyFill="1" applyBorder="1" applyAlignment="1"/>
    <xf numFmtId="49" fontId="0" fillId="0" borderId="0" xfId="0" applyNumberFormat="1" applyFill="1" applyBorder="1" applyAlignment="1"/>
    <xf numFmtId="49" fontId="0" fillId="0" borderId="0" xfId="0" applyNumberFormat="1" applyFont="1" applyFill="1" applyBorder="1" applyAlignment="1"/>
    <xf numFmtId="0" fontId="0" fillId="0" borderId="9" xfId="0" applyNumberFormat="1" applyFill="1" applyBorder="1" applyAlignment="1"/>
    <xf numFmtId="0" fontId="0" fillId="0" borderId="0" xfId="0" applyNumberFormat="1" applyFill="1" applyBorder="1" applyAlignment="1"/>
    <xf numFmtId="0" fontId="0" fillId="0" borderId="0" xfId="0" applyNumberFormat="1" applyFont="1" applyFill="1" applyBorder="1" applyAlignment="1"/>
    <xf numFmtId="49" fontId="0" fillId="0" borderId="0" xfId="0" applyNumberFormat="1" applyFont="1" applyFill="1" applyBorder="1" applyAlignment="1"/>
    <xf numFmtId="0" fontId="0" fillId="0" borderId="9" xfId="0" applyNumberFormat="1" applyFill="1" applyBorder="1" applyAlignment="1"/>
    <xf numFmtId="0" fontId="0" fillId="0" borderId="0" xfId="0" applyNumberFormat="1" applyFill="1" applyBorder="1" applyAlignment="1"/>
    <xf numFmtId="0" fontId="0" fillId="0" borderId="9" xfId="0" applyNumberFormat="1" applyFont="1" applyFill="1" applyBorder="1" applyAlignment="1"/>
    <xf numFmtId="0" fontId="0" fillId="0" borderId="0" xfId="0" applyNumberFormat="1" applyFont="1" applyFill="1" applyBorder="1" applyAlignment="1"/>
    <xf numFmtId="0" fontId="1" fillId="0" borderId="1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 vertical="center" wrapText="1"/>
    </xf>
    <xf numFmtId="49" fontId="0" fillId="0" borderId="0" xfId="0" applyNumberFormat="1" applyFill="1" applyBorder="1" applyAlignment="1"/>
    <xf numFmtId="0" fontId="1" fillId="0" borderId="2" xfId="0" applyNumberFormat="1" applyFont="1" applyFill="1" applyBorder="1" applyAlignment="1"/>
    <xf numFmtId="0" fontId="6" fillId="0" borderId="9" xfId="0" applyFont="1" applyFill="1" applyBorder="1"/>
    <xf numFmtId="0" fontId="0" fillId="0" borderId="8" xfId="0" applyNumberFormat="1" applyFill="1" applyBorder="1" applyAlignment="1">
      <alignment horizontal="center" vertical="center" wrapText="1"/>
    </xf>
    <xf numFmtId="164" fontId="0" fillId="0" borderId="10" xfId="0" applyNumberForma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/>
    <xf numFmtId="0" fontId="0" fillId="0" borderId="0" xfId="0" applyNumberFormat="1" applyFill="1" applyBorder="1" applyAlignment="1"/>
    <xf numFmtId="0" fontId="0" fillId="0" borderId="1" xfId="0" applyNumberFormat="1" applyFill="1" applyBorder="1" applyAlignment="1">
      <alignment horizontal="center"/>
    </xf>
    <xf numFmtId="0" fontId="0" fillId="4" borderId="0" xfId="0" applyNumberFormat="1" applyFill="1" applyBorder="1" applyAlignment="1"/>
    <xf numFmtId="0" fontId="1" fillId="4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1" fillId="0" borderId="15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 vertical="center" wrapText="1"/>
    </xf>
    <xf numFmtId="0" fontId="0" fillId="5" borderId="13" xfId="0" applyNumberFormat="1" applyFont="1" applyFill="1" applyBorder="1" applyAlignment="1">
      <alignment horizontal="center"/>
    </xf>
    <xf numFmtId="0" fontId="0" fillId="5" borderId="5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/>
    <xf numFmtId="0" fontId="0" fillId="0" borderId="9" xfId="0" applyNumberFormat="1" applyFont="1" applyFill="1" applyBorder="1" applyAlignment="1"/>
    <xf numFmtId="0" fontId="0" fillId="0" borderId="9" xfId="0" applyNumberFormat="1" applyFill="1" applyBorder="1" applyAlignment="1"/>
    <xf numFmtId="0" fontId="0" fillId="0" borderId="0" xfId="0" applyNumberFormat="1" applyFill="1" applyBorder="1" applyAlignment="1"/>
    <xf numFmtId="0" fontId="0" fillId="5" borderId="13" xfId="0" applyNumberFormat="1" applyFont="1" applyFill="1" applyBorder="1" applyAlignment="1"/>
    <xf numFmtId="0" fontId="0" fillId="5" borderId="5" xfId="0" applyNumberFormat="1" applyFont="1" applyFill="1" applyBorder="1" applyAlignment="1"/>
    <xf numFmtId="0" fontId="1" fillId="0" borderId="3" xfId="0" applyNumberFormat="1" applyFont="1" applyFill="1" applyBorder="1" applyAlignment="1"/>
    <xf numFmtId="0" fontId="1" fillId="0" borderId="1" xfId="0" applyNumberFormat="1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0000FF"/>
      <rgbColor rgb="00FF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8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tmp/budget_template.xlsx" TargetMode="External"/><Relationship Id="rId2" Type="http://schemas.openxmlformats.org/officeDocument/2006/relationships/hyperlink" Target="../../../../../tmp/budget_template.xlsx" TargetMode="External"/><Relationship Id="rId1" Type="http://schemas.openxmlformats.org/officeDocument/2006/relationships/hyperlink" Target="../../../../../tmp/budget_template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../../../../../tmp/budget_template.xlsx" TargetMode="External"/><Relationship Id="rId4" Type="http://schemas.openxmlformats.org/officeDocument/2006/relationships/hyperlink" Target="../../../../../tmp/budget_template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tmp/budget_template.xlsx" TargetMode="External"/><Relationship Id="rId2" Type="http://schemas.openxmlformats.org/officeDocument/2006/relationships/hyperlink" Target="../../../../../tmp/budget_template.xlsx" TargetMode="External"/><Relationship Id="rId1" Type="http://schemas.openxmlformats.org/officeDocument/2006/relationships/hyperlink" Target="../../../../../tmp/budget_template.xls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../../../../../tmp/budget_template.xlsx" TargetMode="External"/><Relationship Id="rId4" Type="http://schemas.openxmlformats.org/officeDocument/2006/relationships/hyperlink" Target="../../../../../tmp/budget_templat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..\..\..\..\..\tmp\budget_template.xlsx" TargetMode="External"/><Relationship Id="rId2" Type="http://schemas.openxmlformats.org/officeDocument/2006/relationships/hyperlink" Target="../../../../../tmp/budget_template.xlsx" TargetMode="External"/><Relationship Id="rId1" Type="http://schemas.openxmlformats.org/officeDocument/2006/relationships/hyperlink" Target="../../../../../tmp/budget_template.xlsx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../../../../../tmp/budget_template.xlsx" TargetMode="External"/><Relationship Id="rId4" Type="http://schemas.openxmlformats.org/officeDocument/2006/relationships/hyperlink" Target="../../../../../tmp/budget_templat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zoomScaleNormal="100" workbookViewId="0">
      <selection activeCell="B1" sqref="B1:H1"/>
    </sheetView>
  </sheetViews>
  <sheetFormatPr defaultColWidth="11.42578125" defaultRowHeight="12.75"/>
  <cols>
    <col min="1" max="1" width="24.85546875" customWidth="1"/>
    <col min="2" max="2" width="16.7109375" customWidth="1"/>
    <col min="3" max="3" width="17" customWidth="1"/>
    <col min="4" max="4" width="18.42578125" bestFit="1" customWidth="1"/>
    <col min="5" max="5" width="16.42578125" bestFit="1" customWidth="1"/>
    <col min="6" max="6" width="14.28515625" bestFit="1" customWidth="1"/>
    <col min="7" max="7" width="9.28515625" bestFit="1" customWidth="1"/>
    <col min="8" max="8" width="10.140625" customWidth="1"/>
    <col min="9" max="9" width="14.85546875" bestFit="1" customWidth="1"/>
  </cols>
  <sheetData>
    <row r="1" spans="1:9">
      <c r="A1" s="2" t="s">
        <v>6</v>
      </c>
      <c r="B1" s="76" t="s">
        <v>44</v>
      </c>
      <c r="C1" s="77"/>
      <c r="D1" s="77"/>
      <c r="E1" s="77"/>
      <c r="F1" s="77"/>
      <c r="G1" s="77"/>
      <c r="H1" s="78"/>
    </row>
    <row r="2" spans="1:9">
      <c r="A2" s="2" t="s">
        <v>7</v>
      </c>
      <c r="B2" s="76" t="s">
        <v>37</v>
      </c>
      <c r="C2" s="77"/>
      <c r="D2" s="77"/>
      <c r="E2" s="77"/>
      <c r="F2" s="77"/>
      <c r="G2" s="77"/>
      <c r="H2" s="78"/>
    </row>
    <row r="3" spans="1:9">
      <c r="A3" s="2"/>
      <c r="B3" s="39"/>
      <c r="C3" s="1"/>
      <c r="D3" s="1"/>
      <c r="E3" s="1"/>
      <c r="F3" s="1"/>
      <c r="G3" s="1"/>
      <c r="H3" s="2" t="s">
        <v>30</v>
      </c>
    </row>
    <row r="4" spans="1:9" ht="13.5" thickBot="1">
      <c r="A4" s="80" t="s">
        <v>10</v>
      </c>
      <c r="B4" s="80"/>
      <c r="C4" s="80"/>
      <c r="D4" s="80"/>
      <c r="E4" s="80"/>
      <c r="F4" s="80"/>
      <c r="G4" s="80"/>
      <c r="H4" s="80"/>
      <c r="I4" s="14"/>
    </row>
    <row r="5" spans="1:9" ht="12" customHeight="1">
      <c r="A5" s="6"/>
      <c r="B5" s="3"/>
      <c r="C5" s="3"/>
      <c r="D5" s="3"/>
      <c r="E5" s="75" t="s">
        <v>22</v>
      </c>
      <c r="F5" s="75"/>
      <c r="G5" s="50"/>
      <c r="H5" s="51"/>
    </row>
    <row r="6" spans="1:9" ht="60.95" customHeight="1" thickBot="1">
      <c r="A6" s="16" t="s">
        <v>11</v>
      </c>
      <c r="B6" s="17" t="s">
        <v>12</v>
      </c>
      <c r="C6" s="17" t="s">
        <v>13</v>
      </c>
      <c r="D6" s="17" t="s">
        <v>20</v>
      </c>
      <c r="E6" s="17" t="s">
        <v>17</v>
      </c>
      <c r="F6" s="70" t="s">
        <v>29</v>
      </c>
      <c r="G6" s="71" t="s">
        <v>23</v>
      </c>
      <c r="H6" s="72" t="s">
        <v>28</v>
      </c>
    </row>
    <row r="7" spans="1:9" ht="13.5" thickTop="1">
      <c r="A7" s="18" t="s">
        <v>37</v>
      </c>
      <c r="B7" s="15" t="s">
        <v>3</v>
      </c>
      <c r="C7" s="19">
        <f>14415</f>
        <v>14415</v>
      </c>
      <c r="D7" s="12" t="s">
        <v>21</v>
      </c>
      <c r="E7" s="4">
        <v>1</v>
      </c>
      <c r="F7" s="4">
        <v>0</v>
      </c>
      <c r="G7" s="28">
        <f>C7*E7</f>
        <v>14415</v>
      </c>
      <c r="H7" s="20">
        <f t="shared" ref="H7:H10" si="0">C7*F7</f>
        <v>0</v>
      </c>
    </row>
    <row r="8" spans="1:9">
      <c r="A8" s="18" t="s">
        <v>35</v>
      </c>
      <c r="B8" s="67" t="s">
        <v>36</v>
      </c>
      <c r="C8" s="19">
        <f>11749</f>
        <v>11749</v>
      </c>
      <c r="D8" s="12" t="s">
        <v>24</v>
      </c>
      <c r="E8" s="4">
        <v>0</v>
      </c>
      <c r="F8" s="4">
        <v>3</v>
      </c>
      <c r="G8" s="28">
        <f>C8*E8</f>
        <v>0</v>
      </c>
      <c r="H8" s="20">
        <f t="shared" si="0"/>
        <v>35247</v>
      </c>
    </row>
    <row r="9" spans="1:9" s="64" customFormat="1">
      <c r="A9" s="18" t="s">
        <v>39</v>
      </c>
      <c r="B9" s="67" t="s">
        <v>38</v>
      </c>
      <c r="C9" s="19">
        <f>6200</f>
        <v>6200</v>
      </c>
      <c r="D9" s="60" t="s">
        <v>24</v>
      </c>
      <c r="E9" s="4">
        <v>0</v>
      </c>
      <c r="F9" s="4">
        <v>12</v>
      </c>
      <c r="G9" s="28">
        <f t="shared" ref="G9:G10" si="1">C9*E9</f>
        <v>0</v>
      </c>
      <c r="H9" s="20">
        <f t="shared" si="0"/>
        <v>74400</v>
      </c>
    </row>
    <row r="10" spans="1:9">
      <c r="A10" s="18" t="s">
        <v>31</v>
      </c>
      <c r="B10" s="55" t="s">
        <v>32</v>
      </c>
      <c r="C10" s="19">
        <f>13155</f>
        <v>13155</v>
      </c>
      <c r="D10" s="56" t="s">
        <v>21</v>
      </c>
      <c r="E10" s="4">
        <v>0</v>
      </c>
      <c r="F10" s="4">
        <v>0.7</v>
      </c>
      <c r="G10" s="28">
        <f t="shared" si="1"/>
        <v>0</v>
      </c>
      <c r="H10" s="20">
        <f t="shared" si="0"/>
        <v>9208.5</v>
      </c>
    </row>
    <row r="11" spans="1:9">
      <c r="A11" s="21"/>
      <c r="B11" s="35"/>
      <c r="C11" s="19"/>
      <c r="D11" s="12"/>
      <c r="E11" s="4"/>
      <c r="F11" s="4"/>
      <c r="G11" s="28"/>
      <c r="H11" s="20"/>
    </row>
    <row r="12" spans="1:9" ht="13.5" thickBot="1">
      <c r="A12" s="81"/>
      <c r="B12" s="82"/>
      <c r="C12" s="82"/>
      <c r="D12" s="11" t="s">
        <v>25</v>
      </c>
      <c r="E12" s="8">
        <f>SUM(E7:E11)</f>
        <v>1</v>
      </c>
      <c r="F12" s="8">
        <f>SUM(F7:F11)</f>
        <v>15.7</v>
      </c>
      <c r="G12" s="29">
        <f>SUM(G7:G11)</f>
        <v>14415</v>
      </c>
      <c r="H12" s="22">
        <f>SUM(H7:H11)</f>
        <v>118855.5</v>
      </c>
    </row>
    <row r="13" spans="1:9">
      <c r="A13" s="23" t="s">
        <v>9</v>
      </c>
      <c r="B13" s="24"/>
      <c r="C13" s="24"/>
      <c r="D13" s="24"/>
      <c r="E13" s="24"/>
      <c r="F13" s="24"/>
      <c r="G13" s="25">
        <f>G12+G34</f>
        <v>21910.799999999999</v>
      </c>
      <c r="H13" s="30">
        <f>H12+H34</f>
        <v>152152.14000000001</v>
      </c>
    </row>
    <row r="14" spans="1:9">
      <c r="F14" s="32"/>
      <c r="H14" s="33"/>
    </row>
    <row r="15" spans="1:9" ht="13.5" thickBot="1">
      <c r="A15" s="2" t="s">
        <v>0</v>
      </c>
      <c r="B15" s="2"/>
      <c r="C15" s="2"/>
      <c r="D15" s="2"/>
      <c r="E15" s="2"/>
      <c r="F15" s="2"/>
      <c r="G15" s="2"/>
      <c r="H15" s="31"/>
    </row>
    <row r="16" spans="1:9" ht="13.5" thickBot="1">
      <c r="A16" s="83" t="s">
        <v>1</v>
      </c>
      <c r="B16" s="79"/>
      <c r="C16" s="79"/>
      <c r="D16" s="79" t="s">
        <v>2</v>
      </c>
      <c r="E16" s="79"/>
      <c r="F16" s="79"/>
      <c r="G16" s="7"/>
      <c r="H16" s="36"/>
    </row>
    <row r="17" spans="1:9" s="64" customFormat="1" ht="13.5" thickTop="1">
      <c r="A17" s="61" t="s">
        <v>40</v>
      </c>
      <c r="B17" s="1"/>
      <c r="C17" s="1"/>
      <c r="D17" s="1"/>
      <c r="E17" s="1"/>
      <c r="F17" s="1"/>
      <c r="G17" s="68"/>
      <c r="H17" s="73">
        <v>6000</v>
      </c>
    </row>
    <row r="18" spans="1:9">
      <c r="A18" s="69" t="s">
        <v>41</v>
      </c>
      <c r="B18" s="26"/>
      <c r="C18" s="26"/>
      <c r="D18" s="39"/>
      <c r="E18" s="27"/>
      <c r="F18" s="1"/>
      <c r="G18" s="34"/>
      <c r="H18" s="5">
        <v>2500</v>
      </c>
      <c r="I18" s="39"/>
    </row>
    <row r="19" spans="1:9">
      <c r="A19" s="84"/>
      <c r="B19" s="78"/>
      <c r="C19" s="78"/>
      <c r="G19" s="5"/>
      <c r="H19" s="5"/>
    </row>
    <row r="20" spans="1:9" ht="13.5" thickBot="1">
      <c r="A20" s="87"/>
      <c r="B20" s="88"/>
      <c r="C20" s="88"/>
      <c r="D20" s="11" t="s">
        <v>26</v>
      </c>
      <c r="E20" s="52"/>
      <c r="F20" s="29"/>
      <c r="G20" s="10"/>
      <c r="H20" s="10">
        <f>SUM(H17:H19)</f>
        <v>8500</v>
      </c>
    </row>
    <row r="21" spans="1:9">
      <c r="E21" s="13"/>
      <c r="F21" s="32"/>
      <c r="H21" s="33"/>
    </row>
    <row r="22" spans="1:9" ht="13.5" thickBot="1">
      <c r="A22" s="2" t="s">
        <v>18</v>
      </c>
      <c r="B22" s="2"/>
      <c r="C22" s="2"/>
      <c r="D22" s="2"/>
      <c r="E22" s="2"/>
      <c r="F22" s="2"/>
      <c r="G22" s="2"/>
      <c r="H22" s="31"/>
    </row>
    <row r="23" spans="1:9" ht="13.5" thickBot="1">
      <c r="A23" s="83" t="s">
        <v>4</v>
      </c>
      <c r="B23" s="79"/>
      <c r="C23" s="79"/>
      <c r="D23" s="79" t="s">
        <v>2</v>
      </c>
      <c r="E23" s="79"/>
      <c r="F23" s="79"/>
      <c r="G23" s="7"/>
      <c r="H23" s="36"/>
    </row>
    <row r="24" spans="1:9" ht="13.5" thickTop="1">
      <c r="A24" s="85" t="s">
        <v>42</v>
      </c>
      <c r="B24" s="86"/>
      <c r="C24" s="86"/>
      <c r="D24" s="74" t="s">
        <v>43</v>
      </c>
      <c r="G24" s="5"/>
      <c r="H24" s="5">
        <v>3600</v>
      </c>
      <c r="I24" s="39"/>
    </row>
    <row r="25" spans="1:9">
      <c r="A25" s="84"/>
      <c r="B25" s="78"/>
      <c r="C25" s="78"/>
      <c r="E25" s="39"/>
      <c r="G25" s="5"/>
      <c r="H25" s="5"/>
    </row>
    <row r="26" spans="1:9" s="59" customFormat="1">
      <c r="A26" s="57"/>
      <c r="D26" s="58"/>
      <c r="E26" s="58"/>
      <c r="G26" s="5"/>
      <c r="H26" s="5"/>
    </row>
    <row r="27" spans="1:9" ht="13.5" thickBot="1">
      <c r="A27" s="87"/>
      <c r="B27" s="88"/>
      <c r="C27" s="88"/>
      <c r="D27" s="11" t="s">
        <v>27</v>
      </c>
      <c r="E27" s="52"/>
      <c r="F27" s="52"/>
      <c r="G27" s="10"/>
      <c r="H27" s="10">
        <f>SUM(H24:H26)</f>
        <v>3600</v>
      </c>
    </row>
    <row r="28" spans="1:9">
      <c r="F28" s="32"/>
      <c r="H28" s="33"/>
    </row>
    <row r="29" spans="1:9" ht="13.5" thickBot="1">
      <c r="A29" s="2" t="s">
        <v>19</v>
      </c>
      <c r="B29" s="2"/>
      <c r="C29" s="2"/>
      <c r="D29" s="2"/>
      <c r="E29" s="2"/>
      <c r="F29" s="2"/>
      <c r="G29" s="2"/>
      <c r="H29" s="31"/>
    </row>
    <row r="30" spans="1:9">
      <c r="A30" s="89" t="s">
        <v>1</v>
      </c>
      <c r="B30" s="90"/>
      <c r="C30" s="90"/>
      <c r="D30" s="42" t="s">
        <v>2</v>
      </c>
      <c r="E30" s="42"/>
      <c r="F30" s="42"/>
      <c r="G30" s="42"/>
      <c r="H30" s="43"/>
    </row>
    <row r="31" spans="1:9">
      <c r="A31" s="38" t="s">
        <v>15</v>
      </c>
      <c r="B31" s="39"/>
      <c r="C31" s="41">
        <v>0.52</v>
      </c>
      <c r="D31" s="39" t="s">
        <v>14</v>
      </c>
      <c r="E31" s="39"/>
      <c r="G31" s="32">
        <f>$C31*SUMIF($D$7:$D$11,"Federal",G7:G11)</f>
        <v>7495.8</v>
      </c>
      <c r="H31" s="5">
        <f>$C31*SUMIF($D$7:$D$11,"Federal",H7:H11)</f>
        <v>4788.42</v>
      </c>
    </row>
    <row r="32" spans="1:9">
      <c r="A32" s="38" t="s">
        <v>16</v>
      </c>
      <c r="B32" s="39"/>
      <c r="C32" s="41">
        <v>0.26</v>
      </c>
      <c r="D32" s="39" t="s">
        <v>14</v>
      </c>
      <c r="E32" s="39"/>
      <c r="G32" s="32">
        <f>$C32*SUMIF($D$7:$D$11,"Joint Institute",G7:G11)</f>
        <v>0</v>
      </c>
      <c r="H32" s="5">
        <f>$C32*SUMIF($D$7:$D$11,"Joint Institute",H7:H11)</f>
        <v>28508.22</v>
      </c>
    </row>
    <row r="33" spans="1:8">
      <c r="A33" s="84"/>
      <c r="B33" s="78"/>
      <c r="C33" s="78"/>
      <c r="H33" s="5"/>
    </row>
    <row r="34" spans="1:8" ht="13.5" thickBot="1">
      <c r="A34" s="87"/>
      <c r="B34" s="88"/>
      <c r="C34" s="88"/>
      <c r="D34" s="11" t="s">
        <v>5</v>
      </c>
      <c r="E34" s="9"/>
      <c r="F34" s="53"/>
      <c r="G34" s="29">
        <f>SUM(G31:G33)</f>
        <v>7495.8</v>
      </c>
      <c r="H34" s="10">
        <f>SUM(H31:H33)</f>
        <v>33296.639999999999</v>
      </c>
    </row>
    <row r="35" spans="1:8">
      <c r="A35" s="45"/>
      <c r="B35" s="46"/>
      <c r="C35" s="46"/>
      <c r="D35" s="46"/>
      <c r="E35" s="46"/>
      <c r="F35" s="46"/>
      <c r="G35" s="47"/>
      <c r="H35" s="48"/>
    </row>
    <row r="36" spans="1:8">
      <c r="A36" s="40"/>
      <c r="G36" s="32"/>
      <c r="H36" s="33"/>
    </row>
    <row r="37" spans="1:8" ht="13.5" thickBot="1">
      <c r="A37" s="49"/>
      <c r="B37" s="44"/>
      <c r="C37" s="44"/>
      <c r="D37" s="11" t="s">
        <v>8</v>
      </c>
      <c r="E37" s="11"/>
      <c r="F37" s="11"/>
      <c r="G37" s="37">
        <f>SUM(G12,G34)</f>
        <v>21910.799999999999</v>
      </c>
      <c r="H37" s="54">
        <f>SUM(H12,H20,H27,H34)</f>
        <v>164252.14000000001</v>
      </c>
    </row>
    <row r="40" spans="1:8">
      <c r="A40" s="39"/>
    </row>
    <row r="41" spans="1:8">
      <c r="A41" s="39"/>
    </row>
    <row r="42" spans="1:8">
      <c r="A42" s="39"/>
    </row>
    <row r="43" spans="1:8">
      <c r="A43" s="39"/>
    </row>
    <row r="44" spans="1:8">
      <c r="A44" s="39"/>
    </row>
  </sheetData>
  <mergeCells count="17">
    <mergeCell ref="A24:C24"/>
    <mergeCell ref="A20:C20"/>
    <mergeCell ref="A23:C23"/>
    <mergeCell ref="A25:C25"/>
    <mergeCell ref="A34:C34"/>
    <mergeCell ref="A27:C27"/>
    <mergeCell ref="A30:C30"/>
    <mergeCell ref="A33:C33"/>
    <mergeCell ref="E5:F5"/>
    <mergeCell ref="B1:H1"/>
    <mergeCell ref="B2:H2"/>
    <mergeCell ref="D23:F23"/>
    <mergeCell ref="A4:H4"/>
    <mergeCell ref="A12:C12"/>
    <mergeCell ref="A16:C16"/>
    <mergeCell ref="A19:C19"/>
    <mergeCell ref="D16:F16"/>
  </mergeCells>
  <phoneticPr fontId="6" type="noConversion"/>
  <dataValidations xWindow="497" yWindow="366" count="1">
    <dataValidation type="list" allowBlank="1" showInputMessage="1" showErrorMessage="1" errorTitle="Employee Type Error" error="Please select from the list of employee types.  See the instructions on the Instructions tab for more information on the definitions of the employee types." promptTitle="Employee Type" prompt="Please select from the list of employee types.  See the instructions on the Instructions tab for more information on the definitions of the employee types." sqref="D7:D11">
      <formula1>Employee_Type</formula1>
    </dataValidation>
  </dataValidations>
  <hyperlinks>
    <hyperlink ref="D6" r:id="rId1" location="Instructions!A5" tooltip="(Federal, University, Joint Institute, Contract, Associate, NOAA Corps)"/>
    <hyperlink ref="C6" r:id="rId2" location="Instructions!A1" tooltip="Monthly rate for this employee's salary including benefits."/>
    <hyperlink ref="B6" r:id="rId3" location="Instructions!A1" tooltip="e.g. PI, Technician, Administrative Support, Engineer"/>
    <hyperlink ref="A6" r:id="rId4" location="Instructions!A1"/>
    <hyperlink ref="E6" r:id="rId5" location="Instructions!A12" tooltip="Number of person months provided in kind by the institution." display="Funded in kind by institudion"/>
  </hyperlinks>
  <pageMargins left="0.75" right="0.75" top="1" bottom="1" header="0.5" footer="0.5"/>
  <pageSetup scale="60" orientation="landscape" horizontalDpi="4294967292" verticalDpi="4294967292" r:id="rId6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43"/>
  <sheetViews>
    <sheetView zoomScaleNormal="100" workbookViewId="0">
      <selection activeCell="M13" sqref="M13"/>
    </sheetView>
  </sheetViews>
  <sheetFormatPr defaultColWidth="11.42578125" defaultRowHeight="12.75"/>
  <cols>
    <col min="1" max="1" width="24.85546875" style="64" customWidth="1"/>
    <col min="2" max="2" width="16.7109375" style="64" customWidth="1"/>
    <col min="3" max="3" width="17" style="64" customWidth="1"/>
    <col min="4" max="4" width="18.42578125" style="64" bestFit="1" customWidth="1"/>
    <col min="5" max="5" width="16.42578125" style="64" bestFit="1" customWidth="1"/>
    <col min="6" max="6" width="14.28515625" style="64" bestFit="1" customWidth="1"/>
    <col min="7" max="7" width="9.28515625" style="64" bestFit="1" customWidth="1"/>
    <col min="8" max="8" width="10.140625" style="64" customWidth="1"/>
    <col min="9" max="9" width="14.85546875" style="64" bestFit="1" customWidth="1"/>
    <col min="10" max="16384" width="11.42578125" style="64"/>
  </cols>
  <sheetData>
    <row r="1" spans="1:9">
      <c r="A1" s="2" t="s">
        <v>6</v>
      </c>
      <c r="B1" s="76" t="s">
        <v>44</v>
      </c>
      <c r="C1" s="77"/>
      <c r="D1" s="77"/>
      <c r="E1" s="77"/>
      <c r="F1" s="77"/>
      <c r="G1" s="77"/>
      <c r="H1" s="78"/>
    </row>
    <row r="2" spans="1:9">
      <c r="A2" s="2" t="s">
        <v>7</v>
      </c>
      <c r="B2" s="76" t="s">
        <v>37</v>
      </c>
      <c r="C2" s="77"/>
      <c r="D2" s="77"/>
      <c r="E2" s="77"/>
      <c r="F2" s="77"/>
      <c r="G2" s="77"/>
      <c r="H2" s="78"/>
    </row>
    <row r="3" spans="1:9">
      <c r="A3" s="2"/>
      <c r="B3" s="62"/>
      <c r="C3" s="1"/>
      <c r="D3" s="1"/>
      <c r="E3" s="1"/>
      <c r="F3" s="1"/>
      <c r="G3" s="1"/>
      <c r="H3" s="2" t="s">
        <v>34</v>
      </c>
    </row>
    <row r="4" spans="1:9" ht="13.5" thickBot="1">
      <c r="A4" s="80" t="s">
        <v>10</v>
      </c>
      <c r="B4" s="80"/>
      <c r="C4" s="80"/>
      <c r="D4" s="80"/>
      <c r="E4" s="80"/>
      <c r="F4" s="80"/>
      <c r="G4" s="80"/>
      <c r="H4" s="80"/>
      <c r="I4" s="66"/>
    </row>
    <row r="5" spans="1:9" ht="12" customHeight="1">
      <c r="A5" s="6"/>
      <c r="B5" s="3"/>
      <c r="C5" s="3"/>
      <c r="D5" s="3"/>
      <c r="E5" s="75" t="s">
        <v>22</v>
      </c>
      <c r="F5" s="75"/>
      <c r="G5" s="50"/>
      <c r="H5" s="51"/>
    </row>
    <row r="6" spans="1:9" ht="60.95" customHeight="1" thickBot="1">
      <c r="A6" s="16" t="s">
        <v>11</v>
      </c>
      <c r="B6" s="17" t="s">
        <v>12</v>
      </c>
      <c r="C6" s="17" t="s">
        <v>13</v>
      </c>
      <c r="D6" s="17" t="s">
        <v>20</v>
      </c>
      <c r="E6" s="17" t="s">
        <v>17</v>
      </c>
      <c r="F6" s="70" t="s">
        <v>29</v>
      </c>
      <c r="G6" s="71" t="s">
        <v>23</v>
      </c>
      <c r="H6" s="72" t="s">
        <v>28</v>
      </c>
    </row>
    <row r="7" spans="1:9" ht="13.5" thickTop="1">
      <c r="A7" s="18" t="s">
        <v>37</v>
      </c>
      <c r="B7" s="67" t="s">
        <v>3</v>
      </c>
      <c r="C7" s="19">
        <f>14415*1.04</f>
        <v>14991.6</v>
      </c>
      <c r="D7" s="60" t="s">
        <v>21</v>
      </c>
      <c r="E7" s="4">
        <v>1</v>
      </c>
      <c r="F7" s="4">
        <v>0</v>
      </c>
      <c r="G7" s="28">
        <f>C7*E7</f>
        <v>14991.6</v>
      </c>
      <c r="H7" s="20">
        <f t="shared" ref="H7:H10" si="0">C7*F7</f>
        <v>0</v>
      </c>
    </row>
    <row r="8" spans="1:9">
      <c r="A8" s="18" t="s">
        <v>35</v>
      </c>
      <c r="B8" s="67" t="s">
        <v>36</v>
      </c>
      <c r="C8" s="19">
        <f>11749*1.04</f>
        <v>12218.960000000001</v>
      </c>
      <c r="D8" s="60" t="s">
        <v>24</v>
      </c>
      <c r="E8" s="4">
        <v>0</v>
      </c>
      <c r="F8" s="4">
        <v>3</v>
      </c>
      <c r="G8" s="28">
        <f>C8*E8</f>
        <v>0</v>
      </c>
      <c r="H8" s="20">
        <f t="shared" si="0"/>
        <v>36656.880000000005</v>
      </c>
    </row>
    <row r="9" spans="1:9">
      <c r="A9" s="18" t="s">
        <v>39</v>
      </c>
      <c r="B9" s="67" t="s">
        <v>38</v>
      </c>
      <c r="C9" s="19">
        <f>6200*1.04</f>
        <v>6448</v>
      </c>
      <c r="D9" s="60" t="s">
        <v>24</v>
      </c>
      <c r="E9" s="4">
        <v>0</v>
      </c>
      <c r="F9" s="4">
        <v>12</v>
      </c>
      <c r="G9" s="28">
        <f t="shared" ref="G9:G10" si="1">C9*E9</f>
        <v>0</v>
      </c>
      <c r="H9" s="20">
        <f t="shared" si="0"/>
        <v>77376</v>
      </c>
    </row>
    <row r="10" spans="1:9">
      <c r="A10" s="18" t="s">
        <v>31</v>
      </c>
      <c r="B10" s="67" t="s">
        <v>32</v>
      </c>
      <c r="C10" s="19">
        <f>13155*1.04</f>
        <v>13681.2</v>
      </c>
      <c r="D10" s="60" t="s">
        <v>21</v>
      </c>
      <c r="E10" s="4">
        <v>0</v>
      </c>
      <c r="F10" s="4">
        <v>0.7</v>
      </c>
      <c r="G10" s="28">
        <f t="shared" si="1"/>
        <v>0</v>
      </c>
      <c r="H10" s="20">
        <f t="shared" si="0"/>
        <v>9576.84</v>
      </c>
    </row>
    <row r="11" spans="1:9">
      <c r="A11" s="21"/>
      <c r="B11" s="35"/>
      <c r="C11" s="19"/>
      <c r="D11" s="60"/>
      <c r="E11" s="4"/>
      <c r="F11" s="4"/>
      <c r="G11" s="28"/>
      <c r="H11" s="20"/>
    </row>
    <row r="12" spans="1:9" ht="13.5" thickBot="1">
      <c r="A12" s="81"/>
      <c r="B12" s="82"/>
      <c r="C12" s="82"/>
      <c r="D12" s="11" t="s">
        <v>25</v>
      </c>
      <c r="E12" s="8">
        <f>SUM(E7:E11)</f>
        <v>1</v>
      </c>
      <c r="F12" s="8">
        <f>SUM(F7:F11)</f>
        <v>15.7</v>
      </c>
      <c r="G12" s="29">
        <f>SUM(G7:G11)</f>
        <v>14991.6</v>
      </c>
      <c r="H12" s="22">
        <f>SUM(H7:H11)</f>
        <v>123609.72</v>
      </c>
    </row>
    <row r="13" spans="1:9">
      <c r="A13" s="23" t="s">
        <v>9</v>
      </c>
      <c r="B13" s="24"/>
      <c r="C13" s="24"/>
      <c r="D13" s="24"/>
      <c r="E13" s="24"/>
      <c r="F13" s="24"/>
      <c r="G13" s="25">
        <f>G12+G33</f>
        <v>22937.148000000001</v>
      </c>
      <c r="H13" s="30">
        <f>H12+H33</f>
        <v>158333.99400000001</v>
      </c>
    </row>
    <row r="14" spans="1:9">
      <c r="F14" s="32"/>
      <c r="H14" s="33"/>
    </row>
    <row r="15" spans="1:9" ht="13.5" thickBot="1">
      <c r="A15" s="2" t="s">
        <v>0</v>
      </c>
      <c r="B15" s="2"/>
      <c r="C15" s="2"/>
      <c r="D15" s="2"/>
      <c r="E15" s="2"/>
      <c r="F15" s="2"/>
      <c r="G15" s="2"/>
      <c r="H15" s="31"/>
    </row>
    <row r="16" spans="1:9" ht="13.5" thickBot="1">
      <c r="A16" s="83" t="s">
        <v>1</v>
      </c>
      <c r="B16" s="79"/>
      <c r="C16" s="79"/>
      <c r="D16" s="79" t="s">
        <v>2</v>
      </c>
      <c r="E16" s="79"/>
      <c r="F16" s="79"/>
      <c r="G16" s="7"/>
      <c r="H16" s="36"/>
    </row>
    <row r="17" spans="1:9" ht="13.5" thickTop="1">
      <c r="A17" s="69" t="s">
        <v>41</v>
      </c>
      <c r="B17" s="26"/>
      <c r="C17" s="26"/>
      <c r="D17" s="62"/>
      <c r="E17" s="27"/>
      <c r="F17" s="1"/>
      <c r="G17" s="34"/>
      <c r="H17" s="5">
        <v>2500</v>
      </c>
      <c r="I17" s="62"/>
    </row>
    <row r="18" spans="1:9">
      <c r="A18" s="84"/>
      <c r="B18" s="78"/>
      <c r="C18" s="78"/>
      <c r="G18" s="5"/>
      <c r="H18" s="5"/>
    </row>
    <row r="19" spans="1:9" ht="13.5" thickBot="1">
      <c r="A19" s="87"/>
      <c r="B19" s="88"/>
      <c r="C19" s="88"/>
      <c r="D19" s="11" t="s">
        <v>26</v>
      </c>
      <c r="E19" s="52"/>
      <c r="F19" s="29"/>
      <c r="G19" s="10"/>
      <c r="H19" s="10">
        <f>SUM(H17:H18)</f>
        <v>2500</v>
      </c>
    </row>
    <row r="20" spans="1:9">
      <c r="E20" s="13"/>
      <c r="F20" s="32"/>
      <c r="H20" s="33"/>
    </row>
    <row r="21" spans="1:9" ht="13.5" thickBot="1">
      <c r="A21" s="2" t="s">
        <v>18</v>
      </c>
      <c r="B21" s="2"/>
      <c r="C21" s="2"/>
      <c r="D21" s="2"/>
      <c r="E21" s="2"/>
      <c r="F21" s="2"/>
      <c r="G21" s="2"/>
      <c r="H21" s="31"/>
    </row>
    <row r="22" spans="1:9" ht="13.5" thickBot="1">
      <c r="A22" s="83" t="s">
        <v>4</v>
      </c>
      <c r="B22" s="79"/>
      <c r="C22" s="79"/>
      <c r="D22" s="79" t="s">
        <v>2</v>
      </c>
      <c r="E22" s="79"/>
      <c r="F22" s="79"/>
      <c r="G22" s="7"/>
      <c r="H22" s="36"/>
    </row>
    <row r="23" spans="1:9" ht="13.5" thickTop="1">
      <c r="A23" s="85" t="s">
        <v>42</v>
      </c>
      <c r="B23" s="86"/>
      <c r="C23" s="86"/>
      <c r="D23" s="74" t="s">
        <v>43</v>
      </c>
      <c r="G23" s="5"/>
      <c r="H23" s="5">
        <v>3600</v>
      </c>
      <c r="I23" s="62"/>
    </row>
    <row r="24" spans="1:9">
      <c r="A24" s="84"/>
      <c r="B24" s="78"/>
      <c r="C24" s="78"/>
      <c r="E24" s="62"/>
      <c r="G24" s="5"/>
      <c r="H24" s="5"/>
    </row>
    <row r="25" spans="1:9">
      <c r="A25" s="61"/>
      <c r="D25" s="62"/>
      <c r="E25" s="62"/>
      <c r="G25" s="5"/>
      <c r="H25" s="5"/>
    </row>
    <row r="26" spans="1:9" ht="13.5" thickBot="1">
      <c r="A26" s="87"/>
      <c r="B26" s="88"/>
      <c r="C26" s="88"/>
      <c r="D26" s="11" t="s">
        <v>27</v>
      </c>
      <c r="E26" s="52"/>
      <c r="F26" s="52"/>
      <c r="G26" s="10"/>
      <c r="H26" s="10">
        <f>SUM(H23:H25)</f>
        <v>3600</v>
      </c>
    </row>
    <row r="27" spans="1:9">
      <c r="F27" s="32"/>
      <c r="H27" s="33"/>
    </row>
    <row r="28" spans="1:9" ht="13.5" thickBot="1">
      <c r="A28" s="2" t="s">
        <v>19</v>
      </c>
      <c r="B28" s="2"/>
      <c r="C28" s="2"/>
      <c r="D28" s="2"/>
      <c r="E28" s="2"/>
      <c r="F28" s="2"/>
      <c r="G28" s="2"/>
      <c r="H28" s="31"/>
    </row>
    <row r="29" spans="1:9">
      <c r="A29" s="89" t="s">
        <v>1</v>
      </c>
      <c r="B29" s="90"/>
      <c r="C29" s="90"/>
      <c r="D29" s="65" t="s">
        <v>2</v>
      </c>
      <c r="E29" s="65"/>
      <c r="F29" s="65"/>
      <c r="G29" s="65"/>
      <c r="H29" s="43"/>
    </row>
    <row r="30" spans="1:9">
      <c r="A30" s="61" t="s">
        <v>15</v>
      </c>
      <c r="B30" s="62"/>
      <c r="C30" s="41">
        <v>0.53</v>
      </c>
      <c r="D30" s="62" t="s">
        <v>14</v>
      </c>
      <c r="E30" s="62"/>
      <c r="G30" s="32">
        <f>$C30*SUMIF($D$7:$D$11,"Federal",G7:G11)</f>
        <v>7945.5480000000007</v>
      </c>
      <c r="H30" s="5">
        <f>$C30*SUMIF($D$7:$D$11,"Federal",H7:H11)</f>
        <v>5075.7252000000008</v>
      </c>
    </row>
    <row r="31" spans="1:9">
      <c r="A31" s="61" t="s">
        <v>16</v>
      </c>
      <c r="B31" s="62"/>
      <c r="C31" s="41">
        <v>0.26</v>
      </c>
      <c r="D31" s="62" t="s">
        <v>14</v>
      </c>
      <c r="E31" s="62"/>
      <c r="G31" s="32">
        <f>$C31*SUMIF($D$7:$D$11,"Joint Institute",G7:G11)</f>
        <v>0</v>
      </c>
      <c r="H31" s="5">
        <f>$C31*SUMIF($D$7:$D$11,"Joint Institute",H7:H11)</f>
        <v>29648.5488</v>
      </c>
    </row>
    <row r="32" spans="1:9">
      <c r="A32" s="84"/>
      <c r="B32" s="78"/>
      <c r="C32" s="78"/>
      <c r="H32" s="5"/>
    </row>
    <row r="33" spans="1:8" ht="13.5" thickBot="1">
      <c r="A33" s="87"/>
      <c r="B33" s="88"/>
      <c r="C33" s="88"/>
      <c r="D33" s="11" t="s">
        <v>5</v>
      </c>
      <c r="E33" s="9"/>
      <c r="F33" s="53"/>
      <c r="G33" s="29">
        <f>SUM(G30:G32)</f>
        <v>7945.5480000000007</v>
      </c>
      <c r="H33" s="10">
        <f>SUM(H30:H32)</f>
        <v>34724.274000000005</v>
      </c>
    </row>
    <row r="34" spans="1:8">
      <c r="A34" s="45"/>
      <c r="B34" s="46"/>
      <c r="C34" s="46"/>
      <c r="D34" s="46"/>
      <c r="E34" s="46"/>
      <c r="F34" s="46"/>
      <c r="G34" s="47"/>
      <c r="H34" s="48"/>
    </row>
    <row r="35" spans="1:8">
      <c r="A35" s="63"/>
      <c r="G35" s="32"/>
      <c r="H35" s="33"/>
    </row>
    <row r="36" spans="1:8" ht="13.5" thickBot="1">
      <c r="A36" s="49"/>
      <c r="B36" s="44"/>
      <c r="C36" s="44"/>
      <c r="D36" s="11" t="s">
        <v>8</v>
      </c>
      <c r="E36" s="11"/>
      <c r="F36" s="11"/>
      <c r="G36" s="37">
        <f>SUM(G12,G33)</f>
        <v>22937.148000000001</v>
      </c>
      <c r="H36" s="54">
        <f>SUM(H12,H19,H26,H33)</f>
        <v>164433.99400000001</v>
      </c>
    </row>
    <row r="39" spans="1:8">
      <c r="A39" s="62"/>
    </row>
    <row r="40" spans="1:8">
      <c r="A40" s="62"/>
    </row>
    <row r="41" spans="1:8">
      <c r="A41" s="62"/>
    </row>
    <row r="42" spans="1:8">
      <c r="A42" s="62"/>
    </row>
    <row r="43" spans="1:8">
      <c r="A43" s="62"/>
    </row>
  </sheetData>
  <mergeCells count="17">
    <mergeCell ref="A26:C26"/>
    <mergeCell ref="A29:C29"/>
    <mergeCell ref="A32:C32"/>
    <mergeCell ref="A33:C33"/>
    <mergeCell ref="A18:C18"/>
    <mergeCell ref="A19:C19"/>
    <mergeCell ref="A22:C22"/>
    <mergeCell ref="D22:F22"/>
    <mergeCell ref="A23:C23"/>
    <mergeCell ref="A24:C24"/>
    <mergeCell ref="B1:H1"/>
    <mergeCell ref="B2:H2"/>
    <mergeCell ref="A4:H4"/>
    <mergeCell ref="E5:F5"/>
    <mergeCell ref="A12:C12"/>
    <mergeCell ref="A16:C16"/>
    <mergeCell ref="D16:F16"/>
  </mergeCells>
  <dataValidations count="1">
    <dataValidation type="list" allowBlank="1" showInputMessage="1" showErrorMessage="1" errorTitle="Employee Type Error" error="Please select from the list of employee types.  See the instructions on the Instructions tab for more information on the definitions of the employee types." promptTitle="Employee Type" prompt="Please select from the list of employee types.  See the instructions on the Instructions tab for more information on the definitions of the employee types." sqref="D7:D11">
      <formula1>Employee_Type</formula1>
    </dataValidation>
  </dataValidations>
  <hyperlinks>
    <hyperlink ref="D6" r:id="rId1" location="Instructions!A5" tooltip="(Federal, University, Joint Institute, Contract, Associate, NOAA Corps)"/>
    <hyperlink ref="C6" r:id="rId2" location="Instructions!A1" tooltip="Monthly rate for this employee's salary including benefits."/>
    <hyperlink ref="B6" r:id="rId3" location="Instructions!A1" tooltip="e.g. PI, Technician, Administrative Support, Engineer"/>
    <hyperlink ref="A6" r:id="rId4" location="Instructions!A1"/>
    <hyperlink ref="E6" r:id="rId5" location="Instructions!A12" tooltip="Number of person months provided in kind by the institution." display="Funded in kind by institudion"/>
  </hyperlinks>
  <pageMargins left="0.75" right="0.75" top="1" bottom="1" header="0.5" footer="0.5"/>
  <pageSetup scale="60" orientation="landscape" horizontalDpi="4294967292" verticalDpi="4294967292" r:id="rId6"/>
  <headerFooter alignWithMargins="0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43"/>
  <sheetViews>
    <sheetView tabSelected="1" zoomScaleNormal="100" workbookViewId="0">
      <selection activeCell="J25" sqref="J25"/>
    </sheetView>
  </sheetViews>
  <sheetFormatPr defaultColWidth="11.42578125" defaultRowHeight="12.75"/>
  <cols>
    <col min="1" max="1" width="24.85546875" style="64" customWidth="1"/>
    <col min="2" max="2" width="16.7109375" style="64" customWidth="1"/>
    <col min="3" max="3" width="17" style="64" customWidth="1"/>
    <col min="4" max="4" width="18.42578125" style="64" bestFit="1" customWidth="1"/>
    <col min="5" max="5" width="16.42578125" style="64" bestFit="1" customWidth="1"/>
    <col min="6" max="6" width="14.28515625" style="64" bestFit="1" customWidth="1"/>
    <col min="7" max="7" width="9.28515625" style="64" bestFit="1" customWidth="1"/>
    <col min="8" max="8" width="10.140625" style="64" customWidth="1"/>
    <col min="9" max="9" width="14.85546875" style="64" bestFit="1" customWidth="1"/>
    <col min="10" max="16384" width="11.42578125" style="64"/>
  </cols>
  <sheetData>
    <row r="1" spans="1:9">
      <c r="A1" s="2" t="s">
        <v>6</v>
      </c>
      <c r="B1" s="76" t="s">
        <v>44</v>
      </c>
      <c r="C1" s="77"/>
      <c r="D1" s="77"/>
      <c r="E1" s="77"/>
      <c r="F1" s="77"/>
      <c r="G1" s="77"/>
      <c r="H1" s="78"/>
    </row>
    <row r="2" spans="1:9">
      <c r="A2" s="2" t="s">
        <v>7</v>
      </c>
      <c r="B2" s="76" t="s">
        <v>37</v>
      </c>
      <c r="C2" s="77"/>
      <c r="D2" s="77"/>
      <c r="E2" s="77"/>
      <c r="F2" s="77"/>
      <c r="G2" s="77"/>
      <c r="H2" s="78"/>
    </row>
    <row r="3" spans="1:9">
      <c r="A3" s="2"/>
      <c r="B3" s="62"/>
      <c r="C3" s="1"/>
      <c r="D3" s="1"/>
      <c r="E3" s="1"/>
      <c r="F3" s="1"/>
      <c r="G3" s="1"/>
      <c r="H3" s="2" t="s">
        <v>33</v>
      </c>
    </row>
    <row r="4" spans="1:9" ht="13.5" thickBot="1">
      <c r="A4" s="80" t="s">
        <v>10</v>
      </c>
      <c r="B4" s="80"/>
      <c r="C4" s="80"/>
      <c r="D4" s="80"/>
      <c r="E4" s="80"/>
      <c r="F4" s="80"/>
      <c r="G4" s="80"/>
      <c r="H4" s="80"/>
      <c r="I4" s="66"/>
    </row>
    <row r="5" spans="1:9" ht="12" customHeight="1">
      <c r="A5" s="6"/>
      <c r="B5" s="3"/>
      <c r="C5" s="3"/>
      <c r="D5" s="3"/>
      <c r="E5" s="75" t="s">
        <v>22</v>
      </c>
      <c r="F5" s="75"/>
      <c r="G5" s="50"/>
      <c r="H5" s="51"/>
    </row>
    <row r="6" spans="1:9" ht="60.95" customHeight="1" thickBot="1">
      <c r="A6" s="16" t="s">
        <v>11</v>
      </c>
      <c r="B6" s="17" t="s">
        <v>12</v>
      </c>
      <c r="C6" s="17" t="s">
        <v>13</v>
      </c>
      <c r="D6" s="17" t="s">
        <v>20</v>
      </c>
      <c r="E6" s="17" t="s">
        <v>17</v>
      </c>
      <c r="F6" s="70" t="s">
        <v>29</v>
      </c>
      <c r="G6" s="71" t="s">
        <v>23</v>
      </c>
      <c r="H6" s="72" t="s">
        <v>28</v>
      </c>
    </row>
    <row r="7" spans="1:9" ht="13.5" thickTop="1">
      <c r="A7" s="18" t="s">
        <v>37</v>
      </c>
      <c r="B7" s="67" t="s">
        <v>3</v>
      </c>
      <c r="C7" s="19">
        <f>14415*1.04*1.04</f>
        <v>15591.264000000001</v>
      </c>
      <c r="D7" s="60" t="s">
        <v>21</v>
      </c>
      <c r="E7" s="4">
        <v>1</v>
      </c>
      <c r="F7" s="4">
        <v>0</v>
      </c>
      <c r="G7" s="28">
        <f>C7*E7</f>
        <v>15591.264000000001</v>
      </c>
      <c r="H7" s="20">
        <f t="shared" ref="H7:H10" si="0">C7*F7</f>
        <v>0</v>
      </c>
    </row>
    <row r="8" spans="1:9">
      <c r="A8" s="18" t="s">
        <v>35</v>
      </c>
      <c r="B8" s="67" t="s">
        <v>36</v>
      </c>
      <c r="C8" s="19">
        <f>11749*1.04*1.04</f>
        <v>12707.718400000002</v>
      </c>
      <c r="D8" s="60" t="s">
        <v>24</v>
      </c>
      <c r="E8" s="4">
        <v>0</v>
      </c>
      <c r="F8" s="4">
        <v>3</v>
      </c>
      <c r="G8" s="28">
        <f>C8*E8</f>
        <v>0</v>
      </c>
      <c r="H8" s="20">
        <f t="shared" si="0"/>
        <v>38123.155200000008</v>
      </c>
    </row>
    <row r="9" spans="1:9">
      <c r="A9" s="18" t="s">
        <v>39</v>
      </c>
      <c r="B9" s="67" t="s">
        <v>38</v>
      </c>
      <c r="C9" s="19">
        <f>6200*1.04*1.04</f>
        <v>6705.92</v>
      </c>
      <c r="D9" s="60" t="s">
        <v>24</v>
      </c>
      <c r="E9" s="4">
        <v>0</v>
      </c>
      <c r="F9" s="4">
        <v>12</v>
      </c>
      <c r="G9" s="28">
        <f t="shared" ref="G9:G10" si="1">C9*E9</f>
        <v>0</v>
      </c>
      <c r="H9" s="20">
        <f t="shared" si="0"/>
        <v>80471.040000000008</v>
      </c>
    </row>
    <row r="10" spans="1:9">
      <c r="A10" s="18" t="s">
        <v>31</v>
      </c>
      <c r="B10" s="67" t="s">
        <v>32</v>
      </c>
      <c r="C10" s="19">
        <f>13155*1.04*1.04</f>
        <v>14228.448000000002</v>
      </c>
      <c r="D10" s="60" t="s">
        <v>21</v>
      </c>
      <c r="E10" s="4">
        <v>0</v>
      </c>
      <c r="F10" s="4">
        <v>0.7</v>
      </c>
      <c r="G10" s="28">
        <f t="shared" si="1"/>
        <v>0</v>
      </c>
      <c r="H10" s="20">
        <f t="shared" si="0"/>
        <v>9959.9136000000017</v>
      </c>
    </row>
    <row r="11" spans="1:9">
      <c r="A11" s="21"/>
      <c r="B11" s="35"/>
      <c r="C11" s="19"/>
      <c r="D11" s="60"/>
      <c r="E11" s="4"/>
      <c r="F11" s="4"/>
      <c r="G11" s="28"/>
      <c r="H11" s="20"/>
    </row>
    <row r="12" spans="1:9" ht="13.5" thickBot="1">
      <c r="A12" s="81"/>
      <c r="B12" s="82"/>
      <c r="C12" s="82"/>
      <c r="D12" s="11" t="s">
        <v>25</v>
      </c>
      <c r="E12" s="8">
        <f>SUM(E7:E11)</f>
        <v>1</v>
      </c>
      <c r="F12" s="8">
        <f>SUM(F7:F11)</f>
        <v>15.7</v>
      </c>
      <c r="G12" s="29">
        <f>SUM(G7:G11)</f>
        <v>15591.264000000001</v>
      </c>
      <c r="H12" s="22">
        <f>SUM(H7:H11)</f>
        <v>128554.10880000002</v>
      </c>
    </row>
    <row r="13" spans="1:9">
      <c r="A13" s="23" t="s">
        <v>9</v>
      </c>
      <c r="B13" s="24"/>
      <c r="C13" s="24"/>
      <c r="D13" s="24"/>
      <c r="E13" s="24"/>
      <c r="F13" s="24"/>
      <c r="G13" s="25">
        <f>G12+G33</f>
        <v>23854.63392</v>
      </c>
      <c r="H13" s="30">
        <f>H12+H33</f>
        <v>164667.35376000003</v>
      </c>
    </row>
    <row r="14" spans="1:9">
      <c r="F14" s="32"/>
      <c r="H14" s="33"/>
    </row>
    <row r="15" spans="1:9" ht="13.5" thickBot="1">
      <c r="A15" s="2" t="s">
        <v>0</v>
      </c>
      <c r="B15" s="2"/>
      <c r="C15" s="2"/>
      <c r="D15" s="2"/>
      <c r="E15" s="2"/>
      <c r="F15" s="2"/>
      <c r="G15" s="2"/>
      <c r="H15" s="31"/>
    </row>
    <row r="16" spans="1:9" ht="13.5" thickBot="1">
      <c r="A16" s="83" t="s">
        <v>1</v>
      </c>
      <c r="B16" s="79"/>
      <c r="C16" s="79"/>
      <c r="D16" s="79" t="s">
        <v>2</v>
      </c>
      <c r="E16" s="79"/>
      <c r="F16" s="79"/>
      <c r="G16" s="7"/>
      <c r="H16" s="36"/>
    </row>
    <row r="17" spans="1:9" ht="13.5" thickTop="1">
      <c r="A17" s="69" t="s">
        <v>41</v>
      </c>
      <c r="B17" s="26"/>
      <c r="C17" s="26"/>
      <c r="D17" s="62"/>
      <c r="E17" s="27"/>
      <c r="F17" s="1"/>
      <c r="G17" s="34"/>
      <c r="H17" s="5">
        <v>2500</v>
      </c>
      <c r="I17" s="62"/>
    </row>
    <row r="18" spans="1:9">
      <c r="A18" s="84"/>
      <c r="B18" s="78"/>
      <c r="C18" s="78"/>
      <c r="G18" s="5"/>
      <c r="H18" s="5"/>
    </row>
    <row r="19" spans="1:9" ht="13.5" thickBot="1">
      <c r="A19" s="87"/>
      <c r="B19" s="88"/>
      <c r="C19" s="88"/>
      <c r="D19" s="11" t="s">
        <v>26</v>
      </c>
      <c r="E19" s="52"/>
      <c r="F19" s="29"/>
      <c r="G19" s="10"/>
      <c r="H19" s="10">
        <f>SUM(H17:H18)</f>
        <v>2500</v>
      </c>
    </row>
    <row r="20" spans="1:9">
      <c r="E20" s="13"/>
      <c r="F20" s="32"/>
      <c r="H20" s="33"/>
    </row>
    <row r="21" spans="1:9" ht="13.5" thickBot="1">
      <c r="A21" s="2" t="s">
        <v>18</v>
      </c>
      <c r="B21" s="2"/>
      <c r="C21" s="2"/>
      <c r="D21" s="2"/>
      <c r="E21" s="2"/>
      <c r="F21" s="2"/>
      <c r="G21" s="2"/>
      <c r="H21" s="31"/>
    </row>
    <row r="22" spans="1:9" ht="13.5" thickBot="1">
      <c r="A22" s="83" t="s">
        <v>4</v>
      </c>
      <c r="B22" s="79"/>
      <c r="C22" s="79"/>
      <c r="D22" s="79" t="s">
        <v>2</v>
      </c>
      <c r="E22" s="79"/>
      <c r="F22" s="79"/>
      <c r="G22" s="7"/>
      <c r="H22" s="36"/>
    </row>
    <row r="23" spans="1:9" ht="13.5" thickTop="1">
      <c r="A23" s="85" t="s">
        <v>42</v>
      </c>
      <c r="B23" s="86"/>
      <c r="C23" s="86"/>
      <c r="D23" s="74" t="s">
        <v>43</v>
      </c>
      <c r="G23" s="5"/>
      <c r="H23" s="5">
        <v>3600</v>
      </c>
      <c r="I23" s="62"/>
    </row>
    <row r="24" spans="1:9">
      <c r="A24" s="84"/>
      <c r="B24" s="78"/>
      <c r="C24" s="78"/>
      <c r="E24" s="62"/>
      <c r="G24" s="5"/>
      <c r="H24" s="5"/>
    </row>
    <row r="25" spans="1:9">
      <c r="A25" s="61"/>
      <c r="D25" s="62"/>
      <c r="E25" s="62"/>
      <c r="G25" s="5"/>
      <c r="H25" s="5"/>
    </row>
    <row r="26" spans="1:9" ht="13.5" thickBot="1">
      <c r="A26" s="87"/>
      <c r="B26" s="88"/>
      <c r="C26" s="88"/>
      <c r="D26" s="11" t="s">
        <v>27</v>
      </c>
      <c r="E26" s="52"/>
      <c r="F26" s="52"/>
      <c r="G26" s="10"/>
      <c r="H26" s="10">
        <f>SUM(H23:H25)</f>
        <v>3600</v>
      </c>
    </row>
    <row r="27" spans="1:9">
      <c r="F27" s="32"/>
      <c r="H27" s="33"/>
    </row>
    <row r="28" spans="1:9" ht="13.5" thickBot="1">
      <c r="A28" s="2" t="s">
        <v>19</v>
      </c>
      <c r="B28" s="2"/>
      <c r="C28" s="2"/>
      <c r="D28" s="2"/>
      <c r="E28" s="2"/>
      <c r="F28" s="2"/>
      <c r="G28" s="2"/>
      <c r="H28" s="31"/>
    </row>
    <row r="29" spans="1:9">
      <c r="A29" s="89" t="s">
        <v>1</v>
      </c>
      <c r="B29" s="90"/>
      <c r="C29" s="90"/>
      <c r="D29" s="65" t="s">
        <v>2</v>
      </c>
      <c r="E29" s="65"/>
      <c r="F29" s="65"/>
      <c r="G29" s="65"/>
      <c r="H29" s="43"/>
    </row>
    <row r="30" spans="1:9">
      <c r="A30" s="61" t="s">
        <v>15</v>
      </c>
      <c r="B30" s="62"/>
      <c r="C30" s="41">
        <v>0.53</v>
      </c>
      <c r="D30" s="62" t="s">
        <v>14</v>
      </c>
      <c r="E30" s="62"/>
      <c r="G30" s="32">
        <f>$C30*SUMIF($D$7:$D$11,"Federal",G7:G11)</f>
        <v>8263.369920000001</v>
      </c>
      <c r="H30" s="5">
        <f>$C30*SUMIF($D$7:$D$11,"Federal",H7:H11)</f>
        <v>5278.7542080000012</v>
      </c>
    </row>
    <row r="31" spans="1:9">
      <c r="A31" s="61" t="s">
        <v>16</v>
      </c>
      <c r="B31" s="62"/>
      <c r="C31" s="41">
        <v>0.26</v>
      </c>
      <c r="D31" s="62" t="s">
        <v>14</v>
      </c>
      <c r="E31" s="62"/>
      <c r="G31" s="32">
        <f>$C31*SUMIF($D$7:$D$11,"Joint Institute",G7:G11)</f>
        <v>0</v>
      </c>
      <c r="H31" s="5">
        <f>$C31*SUMIF($D$7:$D$11,"Joint Institute",H7:H11)</f>
        <v>30834.490752000005</v>
      </c>
    </row>
    <row r="32" spans="1:9">
      <c r="A32" s="84"/>
      <c r="B32" s="78"/>
      <c r="C32" s="78"/>
      <c r="H32" s="5"/>
    </row>
    <row r="33" spans="1:8" ht="13.5" thickBot="1">
      <c r="A33" s="87"/>
      <c r="B33" s="88"/>
      <c r="C33" s="88"/>
      <c r="D33" s="11" t="s">
        <v>5</v>
      </c>
      <c r="E33" s="9"/>
      <c r="F33" s="53"/>
      <c r="G33" s="29">
        <f>SUM(G30:G32)</f>
        <v>8263.369920000001</v>
      </c>
      <c r="H33" s="10">
        <f>SUM(H30:H32)</f>
        <v>36113.244960000004</v>
      </c>
    </row>
    <row r="34" spans="1:8">
      <c r="A34" s="45"/>
      <c r="B34" s="46"/>
      <c r="C34" s="46"/>
      <c r="D34" s="46"/>
      <c r="E34" s="46"/>
      <c r="F34" s="46"/>
      <c r="G34" s="47"/>
      <c r="H34" s="48"/>
    </row>
    <row r="35" spans="1:8">
      <c r="A35" s="63"/>
      <c r="G35" s="32"/>
      <c r="H35" s="33"/>
    </row>
    <row r="36" spans="1:8" ht="13.5" thickBot="1">
      <c r="A36" s="49"/>
      <c r="B36" s="44"/>
      <c r="C36" s="44"/>
      <c r="D36" s="11" t="s">
        <v>8</v>
      </c>
      <c r="E36" s="11"/>
      <c r="F36" s="11"/>
      <c r="G36" s="37">
        <f>SUM(G12,G33)</f>
        <v>23854.63392</v>
      </c>
      <c r="H36" s="54">
        <f>SUM(H12,H19,H26,H33)</f>
        <v>170767.35376000003</v>
      </c>
    </row>
    <row r="39" spans="1:8">
      <c r="A39" s="62"/>
    </row>
    <row r="40" spans="1:8">
      <c r="A40" s="62"/>
    </row>
    <row r="41" spans="1:8">
      <c r="A41" s="62"/>
    </row>
    <row r="42" spans="1:8">
      <c r="A42" s="62"/>
    </row>
    <row r="43" spans="1:8">
      <c r="A43" s="62"/>
    </row>
  </sheetData>
  <mergeCells count="17">
    <mergeCell ref="A26:C26"/>
    <mergeCell ref="A29:C29"/>
    <mergeCell ref="A32:C32"/>
    <mergeCell ref="A33:C33"/>
    <mergeCell ref="A18:C18"/>
    <mergeCell ref="A19:C19"/>
    <mergeCell ref="A22:C22"/>
    <mergeCell ref="D22:F22"/>
    <mergeCell ref="A23:C23"/>
    <mergeCell ref="A24:C24"/>
    <mergeCell ref="B1:H1"/>
    <mergeCell ref="B2:H2"/>
    <mergeCell ref="A4:H4"/>
    <mergeCell ref="E5:F5"/>
    <mergeCell ref="A12:C12"/>
    <mergeCell ref="A16:C16"/>
    <mergeCell ref="D16:F16"/>
  </mergeCells>
  <dataValidations count="1">
    <dataValidation type="list" allowBlank="1" showInputMessage="1" showErrorMessage="1" errorTitle="Employee Type Error" error="Please select from the list of employee types.  See the instructions on the Instructions tab for more information on the definitions of the employee types." promptTitle="Employee Type" prompt="Please select from the list of employee types.  See the instructions on the Instructions tab for more information on the definitions of the employee types." sqref="D7:D11">
      <formula1>Employee_Type</formula1>
    </dataValidation>
  </dataValidations>
  <hyperlinks>
    <hyperlink ref="D6" r:id="rId1" location="Instructions!A5" tooltip="(Federal, University, Joint Institute, Contract, Associate, NOAA Corps)"/>
    <hyperlink ref="C6" r:id="rId2" location="Instructions!A1" tooltip="Monthly rate for this employee's salary including benefits."/>
    <hyperlink ref="B6" r:id="rId3" location="Instructions!A1" tooltip="e.g. PI, Technician, Administrative Support, Engineer"/>
    <hyperlink ref="A6" r:id="rId4" location="Instructions!A1"/>
    <hyperlink ref="E6" r:id="rId5" location="Instructions!A12" tooltip="Number of person months provided in kind by the institution." display="Funded in kind by institudion"/>
  </hyperlinks>
  <pageMargins left="0.75" right="0.75" top="1" bottom="1" header="0.5" footer="0.5"/>
  <pageSetup scale="60" orientation="landscape" horizontalDpi="4294967292" verticalDpi="4294967292" r:id="rId6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FY14 Budget</vt:lpstr>
      <vt:lpstr>FY15 Budget</vt:lpstr>
      <vt:lpstr>FY16 Budget</vt:lpstr>
      <vt:lpstr>Sheet1</vt:lpstr>
      <vt:lpstr>'FY14 Budget'!Print_Area</vt:lpstr>
      <vt:lpstr>'FY15 Budget'!Print_Area</vt:lpstr>
      <vt:lpstr>'FY16 Budget'!Print_Area</vt:lpstr>
    </vt:vector>
  </TitlesOfParts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Derrick Snowden</dc:creator>
  <cp:keywords/>
  <dc:description/>
  <cp:lastModifiedBy>Sang-Ki Lee</cp:lastModifiedBy>
  <cp:lastPrinted>2012-03-16T14:30:01Z</cp:lastPrinted>
  <dcterms:created xsi:type="dcterms:W3CDTF">2009-07-14T23:58:35Z</dcterms:created>
  <dcterms:modified xsi:type="dcterms:W3CDTF">2013-11-07T23:41:29Z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TC103804761033</vt:lpwstr>
  </property>
</Properties>
</file>